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940" activeTab="6"/>
  </bookViews>
  <sheets>
    <sheet name="АЭ" sheetId="16" r:id="rId1"/>
    <sheet name="БЭ" sheetId="14" r:id="rId2"/>
    <sheet name="ГАЭС" sheetId="3" r:id="rId3"/>
    <sheet name="КЭ" sheetId="10" r:id="rId4"/>
    <sheet name="КузЭ" sheetId="15" r:id="rId5"/>
    <sheet name="ОЭ" sheetId="13" r:id="rId6"/>
    <sheet name="ХЭ" sheetId="19" r:id="rId7"/>
    <sheet name="ЧЭ" sheetId="9" r:id="rId8"/>
    <sheet name="Лист1" sheetId="20" r:id="rId9"/>
  </sheets>
  <definedNames>
    <definedName name="_xlnm.Print_Area" localSheetId="7">ЧЭ!$A$1:$F$99</definedName>
  </definedNames>
  <calcPr calcId="152511" iterate="1" iterateCount="50" calcOnSave="0"/>
</workbook>
</file>

<file path=xl/calcChain.xml><?xml version="1.0" encoding="utf-8"?>
<calcChain xmlns="http://schemas.openxmlformats.org/spreadsheetml/2006/main">
  <c r="E59" i="9" l="1"/>
  <c r="E82" i="9" l="1"/>
  <c r="E77" i="9"/>
  <c r="E72" i="9"/>
  <c r="E67" i="9"/>
  <c r="E64" i="9"/>
  <c r="E43" i="9" l="1"/>
  <c r="E33" i="9"/>
  <c r="E30" i="9" s="1"/>
  <c r="E23" i="9"/>
  <c r="E22" i="9" l="1"/>
  <c r="E21" i="9" s="1"/>
  <c r="D33" i="9" l="1"/>
  <c r="D30" i="9" s="1"/>
  <c r="D23" i="9"/>
  <c r="D64" i="9"/>
  <c r="D43" i="9"/>
  <c r="D22" i="9" l="1"/>
  <c r="D21" i="9" l="1"/>
  <c r="D27" i="10" l="1"/>
  <c r="F85" i="19" l="1"/>
  <c r="E85" i="19"/>
  <c r="F80" i="19"/>
  <c r="E80" i="19"/>
  <c r="F75" i="19"/>
  <c r="E75" i="19"/>
  <c r="E65" i="19"/>
  <c r="D65" i="19"/>
  <c r="F48" i="19"/>
  <c r="E48" i="19"/>
  <c r="D48" i="19"/>
  <c r="F33" i="19"/>
  <c r="F31" i="19" s="1"/>
  <c r="F28" i="19" s="1"/>
  <c r="F20" i="19" s="1"/>
  <c r="F19" i="19" s="1"/>
  <c r="E33" i="19"/>
  <c r="D33" i="19"/>
  <c r="E31" i="19"/>
  <c r="E28" i="19" s="1"/>
  <c r="E20" i="19" s="1"/>
  <c r="E19" i="19" s="1"/>
  <c r="D31" i="19"/>
  <c r="D28" i="19" s="1"/>
  <c r="F21" i="19"/>
  <c r="E21" i="19"/>
  <c r="D21" i="19"/>
  <c r="D20" i="19" l="1"/>
  <c r="D19" i="19" s="1"/>
  <c r="F90" i="16"/>
  <c r="D89" i="16"/>
  <c r="F84" i="16"/>
  <c r="F89" i="16" s="1"/>
  <c r="E84" i="16"/>
  <c r="E89" i="16" s="1"/>
  <c r="D84" i="16"/>
  <c r="F79" i="16"/>
  <c r="E79" i="16"/>
  <c r="D79" i="16"/>
  <c r="F74" i="16"/>
  <c r="E74" i="16"/>
  <c r="D74" i="16"/>
  <c r="F69" i="16"/>
  <c r="E66" i="16"/>
  <c r="D66" i="16"/>
  <c r="E63" i="16"/>
  <c r="D63" i="16"/>
  <c r="F62" i="16"/>
  <c r="D62" i="16"/>
  <c r="F56" i="16"/>
  <c r="F43" i="16"/>
  <c r="E43" i="16"/>
  <c r="D43" i="16"/>
  <c r="F42" i="16"/>
  <c r="F35" i="16"/>
  <c r="F33" i="16" s="1"/>
  <c r="F30" i="16" s="1"/>
  <c r="E33" i="16"/>
  <c r="E30" i="16" s="1"/>
  <c r="D30" i="16"/>
  <c r="F29" i="16"/>
  <c r="F27" i="16"/>
  <c r="F26" i="16" s="1"/>
  <c r="F25" i="16"/>
  <c r="F24" i="16"/>
  <c r="E23" i="16"/>
  <c r="E22" i="16" s="1"/>
  <c r="E21" i="16" s="1"/>
  <c r="D23" i="16"/>
  <c r="F23" i="16" l="1"/>
  <c r="D22" i="16"/>
  <c r="D21" i="16" s="1"/>
  <c r="F22" i="16"/>
  <c r="F21" i="16" s="1"/>
  <c r="D84" i="15" l="1"/>
  <c r="D79" i="15"/>
  <c r="D74" i="15"/>
  <c r="E66" i="15"/>
  <c r="D66" i="15"/>
  <c r="D62" i="15"/>
  <c r="D31" i="15"/>
  <c r="D28" i="15" s="1"/>
  <c r="D20" i="15" s="1"/>
  <c r="D19" i="15" s="1"/>
  <c r="E28" i="15"/>
  <c r="E20" i="15" s="1"/>
  <c r="E19" i="15" s="1"/>
  <c r="E21" i="15"/>
  <c r="D21" i="15"/>
  <c r="H52" i="13" l="1"/>
  <c r="H45" i="13"/>
  <c r="H26" i="13"/>
  <c r="E82" i="13" l="1"/>
  <c r="E77" i="13"/>
  <c r="H69" i="13"/>
  <c r="H68" i="13"/>
  <c r="H67" i="13"/>
  <c r="H66" i="13"/>
  <c r="H65" i="13"/>
  <c r="H53" i="13"/>
  <c r="H51" i="13"/>
  <c r="H50" i="13"/>
  <c r="H49" i="13"/>
  <c r="H48" i="13"/>
  <c r="H47" i="13"/>
  <c r="H46" i="13"/>
  <c r="H44" i="13"/>
  <c r="H43" i="13"/>
  <c r="H41" i="13"/>
  <c r="H40" i="13"/>
  <c r="H35" i="13"/>
  <c r="E34" i="13"/>
  <c r="D34" i="13"/>
  <c r="H34" i="13" s="1"/>
  <c r="H33" i="13"/>
  <c r="H32" i="13"/>
  <c r="H31" i="13"/>
  <c r="H30" i="13"/>
  <c r="H29" i="13"/>
  <c r="H28" i="13"/>
  <c r="E27" i="13"/>
  <c r="D27" i="13"/>
  <c r="H27" i="13" s="1"/>
  <c r="H25" i="13"/>
  <c r="H24" i="13"/>
  <c r="H23" i="13"/>
  <c r="H22" i="13"/>
  <c r="H21" i="13"/>
  <c r="E20" i="13"/>
  <c r="E19" i="13" s="1"/>
  <c r="E65" i="13" s="1"/>
  <c r="D20" i="13"/>
  <c r="H20" i="13" s="1"/>
  <c r="D19" i="13" l="1"/>
  <c r="H19" i="13" l="1"/>
  <c r="D18" i="13"/>
  <c r="E82" i="10" l="1"/>
  <c r="E75" i="10"/>
  <c r="E70" i="10"/>
  <c r="E65" i="10"/>
  <c r="E60" i="10"/>
  <c r="E38" i="10"/>
  <c r="E53" i="10" s="1"/>
  <c r="E30" i="10"/>
  <c r="E27" i="10" s="1"/>
  <c r="D19" i="10"/>
  <c r="E20" i="10"/>
  <c r="V91" i="3"/>
  <c r="V90" i="3"/>
  <c r="V89" i="3"/>
  <c r="D88" i="3"/>
  <c r="V88" i="3" s="1"/>
  <c r="D87" i="3"/>
  <c r="V87" i="3" s="1"/>
  <c r="V86" i="3"/>
  <c r="D86" i="3"/>
  <c r="V85" i="3"/>
  <c r="D84" i="3"/>
  <c r="V84" i="3" s="1"/>
  <c r="E83" i="3"/>
  <c r="V82" i="3"/>
  <c r="V81" i="3"/>
  <c r="V80" i="3"/>
  <c r="V79" i="3"/>
  <c r="E78" i="3"/>
  <c r="V78" i="3" s="1"/>
  <c r="D78" i="3"/>
  <c r="V77" i="3"/>
  <c r="D76" i="3"/>
  <c r="D73" i="3" s="1"/>
  <c r="V73" i="3" s="1"/>
  <c r="V75" i="3"/>
  <c r="V74" i="3"/>
  <c r="E73" i="3"/>
  <c r="V72" i="3"/>
  <c r="V71" i="3"/>
  <c r="V70" i="3"/>
  <c r="V69" i="3"/>
  <c r="V68" i="3"/>
  <c r="V67" i="3"/>
  <c r="V66" i="3"/>
  <c r="D64" i="3"/>
  <c r="D65" i="3" s="1"/>
  <c r="V65" i="3" s="1"/>
  <c r="V63" i="3"/>
  <c r="E62" i="3"/>
  <c r="V62" i="3" s="1"/>
  <c r="D62" i="3"/>
  <c r="V61" i="3"/>
  <c r="V60" i="3"/>
  <c r="V59" i="3"/>
  <c r="V58" i="3"/>
  <c r="V57" i="3"/>
  <c r="V56" i="3"/>
  <c r="V55" i="3"/>
  <c r="V54" i="3"/>
  <c r="V53" i="3"/>
  <c r="V52" i="3"/>
  <c r="V51" i="3"/>
  <c r="V50" i="3"/>
  <c r="V49" i="3"/>
  <c r="V48" i="3"/>
  <c r="E47" i="3"/>
  <c r="V47" i="3" s="1"/>
  <c r="D47" i="3"/>
  <c r="V46" i="3"/>
  <c r="V45" i="3"/>
  <c r="V33" i="3"/>
  <c r="E33" i="3"/>
  <c r="D33" i="3"/>
  <c r="V31" i="3"/>
  <c r="V30" i="3"/>
  <c r="E29" i="3"/>
  <c r="V29" i="3" s="1"/>
  <c r="D29" i="3"/>
  <c r="V27" i="3"/>
  <c r="U26" i="3"/>
  <c r="E25" i="3"/>
  <c r="E22" i="3" s="1"/>
  <c r="E21" i="3" s="1"/>
  <c r="D25" i="3"/>
  <c r="D22" i="3" s="1"/>
  <c r="D21" i="3" s="1"/>
  <c r="N5" i="3"/>
  <c r="D20" i="3" l="1"/>
  <c r="V76" i="3"/>
  <c r="E20" i="3"/>
  <c r="V21" i="3"/>
  <c r="V64" i="3"/>
  <c r="D83" i="3"/>
  <c r="V83" i="3" s="1"/>
  <c r="V20" i="3" l="1"/>
  <c r="U20" i="3"/>
</calcChain>
</file>

<file path=xl/sharedStrings.xml><?xml version="1.0" encoding="utf-8"?>
<sst xmlns="http://schemas.openxmlformats.org/spreadsheetml/2006/main" count="2275" uniqueCount="490">
  <si>
    <t>Приложение № 2</t>
  </si>
  <si>
    <t>к Приказу Федеральной службы по тарифам</t>
  </si>
  <si>
    <t>от 24 октября 2014 г. № 1831-э</t>
  </si>
  <si>
    <t>Форма раскрытия информации о структуре и объемах затрат</t>
  </si>
  <si>
    <t>на оказание услуг по передаче электрической энергии сетевыми</t>
  </si>
  <si>
    <t>организациями, регулирование деятельности которых осуществляется</t>
  </si>
  <si>
    <t>методом долгосрочной индексации необходимой валовой выручки</t>
  </si>
  <si>
    <r>
      <t xml:space="preserve">Наименование организации:  </t>
    </r>
    <r>
      <rPr>
        <u/>
        <sz val="12"/>
        <rFont val="Times New Roman"/>
        <family val="1"/>
        <charset val="204"/>
      </rPr>
      <t>филиал ПАО "МРСК Сибири" - "Алтайэнерго"</t>
    </r>
  </si>
  <si>
    <r>
      <t xml:space="preserve">ИНН:                                       </t>
    </r>
    <r>
      <rPr>
        <u/>
        <sz val="12"/>
        <rFont val="Times New Roman"/>
        <family val="1"/>
        <charset val="204"/>
      </rPr>
      <t>2460069527</t>
    </r>
  </si>
  <si>
    <t>КПП:                                       997450001</t>
  </si>
  <si>
    <r>
      <t xml:space="preserve">Долгосрочный период регулирования: </t>
    </r>
    <r>
      <rPr>
        <u/>
        <sz val="12"/>
        <rFont val="Times New Roman"/>
        <family val="1"/>
        <charset val="204"/>
      </rPr>
      <t>2018-2022 гг.</t>
    </r>
  </si>
  <si>
    <t>№ п/п</t>
  </si>
  <si>
    <t>Показатель</t>
  </si>
  <si>
    <t>Ед.изм.</t>
  </si>
  <si>
    <t>Примечание ***</t>
  </si>
  <si>
    <t>план *</t>
  </si>
  <si>
    <t>план* (Решение УГРЦиТ АК от 27.12.2018 № 616)</t>
  </si>
  <si>
    <t>факт **</t>
  </si>
  <si>
    <t>I</t>
  </si>
  <si>
    <t>Структура затрат</t>
  </si>
  <si>
    <t>х</t>
  </si>
  <si>
    <t>1</t>
  </si>
  <si>
    <t>Необходимая валовая выручка на содержание</t>
  </si>
  <si>
    <t>тыс. руб.</t>
  </si>
  <si>
    <t>1.1</t>
  </si>
  <si>
    <t>Подконтрольные расходы, всего</t>
  </si>
  <si>
    <t>1.1.1</t>
  </si>
  <si>
    <t>Материальные расходы, всего</t>
  </si>
  <si>
    <t>1.1.1.1</t>
  </si>
  <si>
    <t>в том числе на сырье, материалы, запасные части, инструмент, топливо</t>
  </si>
  <si>
    <t>1.1.1.2</t>
  </si>
  <si>
    <t>на ремонт</t>
  </si>
  <si>
    <t>В ТБР расходы на ремонт утверждены одной суммой без разбивки по статьям затрат. В формате в графе "план" отражены по стр.1.1.3.3.1.</t>
  </si>
  <si>
    <t>1.1.1.3</t>
  </si>
  <si>
    <t>в том числе на работы и услуги производственного характера (в том числе услуги сторонних организаций по содержанию сетей и распределительных устройств)</t>
  </si>
  <si>
    <t xml:space="preserve">В выписке из протокола, направленной  регулирующим органом, в расшифровке НВВ  расходы на ремонт указаны одной суммой, без разбивки по статьям затрат. Плановые значения отражены в строке 1.1.3.3. Расходы в ТБР включают только услуги производственного характера (эксплуатация).
По факту учтены расходы на услуги энергосервисных компаний (28 861 тыс. руб.), затраты на ремонт (23 556 тыс. руб.), услуги по проведению технического освидетельствования электрооборудования
(9 869 тыс. руб.), услуги по техническому надзору (2 761  тыс. руб.), услуги производственного характера (5 107 тыс. руб.), прочие расходы (10 901 тыс. руб.)  </t>
  </si>
  <si>
    <t>1.1.1.3.1</t>
  </si>
  <si>
    <t>в том числе на ремонт</t>
  </si>
  <si>
    <t>1.1.2</t>
  </si>
  <si>
    <t>Фонд оплаты труда</t>
  </si>
  <si>
    <t>1.1.2.1</t>
  </si>
  <si>
    <t>1.1.3</t>
  </si>
  <si>
    <t>Прочие подконтрольные расходы (с расшифровкой)</t>
  </si>
  <si>
    <t>1.1.3.1</t>
  </si>
  <si>
    <t>в том числе прибыль на социальное развитие (включая социальные выплаты)</t>
  </si>
  <si>
    <t>1.1.3.2</t>
  </si>
  <si>
    <t>в том числе транспортные услуги</t>
  </si>
  <si>
    <t>1.1.3.3</t>
  </si>
  <si>
    <t>в том числе прочие расходы (с расшифровкой)****</t>
  </si>
  <si>
    <t>1.1.3.3.1</t>
  </si>
  <si>
    <t xml:space="preserve">ремонт основных фондов </t>
  </si>
  <si>
    <t>1.1.3.3.2</t>
  </si>
  <si>
    <t>оплата работ и услуг сторонних организаций</t>
  </si>
  <si>
    <t>1.1.3.3.3</t>
  </si>
  <si>
    <t xml:space="preserve">расходы на командировки и представительские </t>
  </si>
  <si>
    <t xml:space="preserve">Рост затрат обусловлен увеличением цен на гостиницы, а также необходимостью проведения обязательного обучения персонала в соответствии с законодательством РФ в полном объеме в соответствии с  планом-графиком. 
Кроме того увеличение фактических затрат объясняется усилением контроля за организацией  безопасного производства  работ, в связи с чем в РЭС проводились проверки рабочих мест. </t>
  </si>
  <si>
    <t>1.1.3.3.4</t>
  </si>
  <si>
    <t>расходы на подготовку кадров</t>
  </si>
  <si>
    <t>В связи с увеличением объема услуг на основании плана-графика на обучение персонала  в соответствии с законодательством РФ</t>
  </si>
  <si>
    <t>1.1.3.3.5</t>
  </si>
  <si>
    <t>расходы на обеспечение нормальных условий труда и мер по технике безопасности</t>
  </si>
  <si>
    <t>Основное отклонение за счет исключения и учета в ТБР  в неполном объеме следующих затрат:
-на вакцинацию персонала (учтено страхование от КВЭ);
- на проведение периодических медицинских осмотров ИТР-персонала;
- на психо-физиологическое обследование.</t>
  </si>
  <si>
    <t>1.1.3.3.6</t>
  </si>
  <si>
    <t>расходы на страхование</t>
  </si>
  <si>
    <t>В ТБР не учтено добровольное страхование (страхование имущества, ДМС, страхование от НС)</t>
  </si>
  <si>
    <t>1.1.3.3.7</t>
  </si>
  <si>
    <t>другие прочие расходы</t>
  </si>
  <si>
    <t>В ТБР не учтены затраты ПАО "Россети", создание резервов на сумму разногласий по величине потерь э/энергии</t>
  </si>
  <si>
    <t>1.1.4</t>
  </si>
  <si>
    <t>Расходы на обслуживание операционных заемных средств в составе подконтрольных расходов</t>
  </si>
  <si>
    <t>Проценты за кредит утверждены исходя из факта 2016 года. По факту проценты сложились в меньшем размере в связи со снижением кредитного портфеля.</t>
  </si>
  <si>
    <t>1.1.5</t>
  </si>
  <si>
    <t>Расходы из прибыли в составе подконтрольных расходов</t>
  </si>
  <si>
    <t>Сальдо прочих доходов и расходов в соответсвии с показателями раздельного учета</t>
  </si>
  <si>
    <t>1.1.6.</t>
  </si>
  <si>
    <t>Электроэнергия на хоз. нужды</t>
  </si>
  <si>
    <t>1.2</t>
  </si>
  <si>
    <t>Неподконтрольные расходы, включенные в НВВ, всего</t>
  </si>
  <si>
    <t>1.2.1</t>
  </si>
  <si>
    <t>Оплата услуг ПАО "ФСК ЕЭС"</t>
  </si>
  <si>
    <t xml:space="preserve">Основной фактор, повлиявший на увеличение затрат - рост объема потерь в связи с  увеличением отпуска в сеть (ТБР- 58,64 МВт*ч,  факт-120,08 МВт*ч) </t>
  </si>
  <si>
    <t>1.2.2</t>
  </si>
  <si>
    <t>Расходы на оплату технологического присоединения к сетям смежной сетевой организации</t>
  </si>
  <si>
    <t>1.2.3</t>
  </si>
  <si>
    <t>Плата за аренду имущества</t>
  </si>
  <si>
    <t>1.2.4</t>
  </si>
  <si>
    <t>отчисления на социальные нужды</t>
  </si>
  <si>
    <t>1.2.5</t>
  </si>
  <si>
    <t>расходы на возврат и обслуживание долгосрочных заемных средств, направляемых на финансирование капитальных вложений</t>
  </si>
  <si>
    <t>1.2.6</t>
  </si>
  <si>
    <t>амортизация</t>
  </si>
  <si>
    <t>Основное отклонение связано с консервацией объектов электросетевого комплекса «Бирюзовая Катунь»</t>
  </si>
  <si>
    <t>1.2.7</t>
  </si>
  <si>
    <t>прибыль на капитальные вложения</t>
  </si>
  <si>
    <t>1.2.8</t>
  </si>
  <si>
    <t>налог на прибыль</t>
  </si>
  <si>
    <t>По факту затраты указаны с учетом текущего налога на прибыль,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t>
  </si>
  <si>
    <t>1.2.9</t>
  </si>
  <si>
    <t>прочие налоги</t>
  </si>
  <si>
    <t>Перерасход сложился по налогу на имущество в связи с вводом в эксплуатацию новых энергообъектов</t>
  </si>
  <si>
    <t>1.2.10</t>
  </si>
  <si>
    <t>Расходы сетевой организации, связанные с осуществлением технологического присоединения к электрическим сетям, не включенные в плату за технологическое присоединение</t>
  </si>
  <si>
    <t>Увеличение затрат связано с отражением по факту "последней мили"</t>
  </si>
  <si>
    <t>1.2.10.1</t>
  </si>
  <si>
    <t>Справочно: "Количество льготных технологических присоединений"</t>
  </si>
  <si>
    <t>ед.</t>
  </si>
  <si>
    <t>1.2.11</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</si>
  <si>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 принятого им с превышением полномочий (предписания)</t>
  </si>
  <si>
    <t>1.2.12</t>
  </si>
  <si>
    <t>прочие неподконтрольные расходы (коммунальные платежи)</t>
  </si>
  <si>
    <t>1.3</t>
  </si>
  <si>
    <t>недополученный по независящим причинам доход (+)/избыток средств, полученный в предыдущем периоде регулирования (-)</t>
  </si>
  <si>
    <t>II</t>
  </si>
  <si>
    <t>Справочно: расходы на ремонт, всего (пункт 1.1.1.2 + пункт 1.1.2.1 + пункт 1.1.3.1)</t>
  </si>
  <si>
    <t xml:space="preserve">В ТБР ремонтные расходы установлены в размере прямых затрат (материалы без ГСМ и расходы на ремонт подрядным способом), фактические расходы на ремонт отражены с учетом выполнения работ хоз. способом: расходов на оплату труда, ЕСН, ГСМ и пр. </t>
  </si>
  <si>
    <t>III</t>
  </si>
  <si>
    <t>Необходимая валовая выручка на оплату технологического расхода (потерь) электроэнергии</t>
  </si>
  <si>
    <t>Справочно:
Объем технологических потерь</t>
  </si>
  <si>
    <t>МВт∙ч</t>
  </si>
  <si>
    <t>Справочно:
Цена покупки электрической энергии сетевой организацией в целях компенсации технологического расхода электрической энергии</t>
  </si>
  <si>
    <t>руб./МВт.ч</t>
  </si>
  <si>
    <t>IV</t>
  </si>
  <si>
    <t>Натуральные (количественные) показатели, используемые при определении структуры и объемов затрат на оказание услуг по передаче электрической энергии сетевыми организациями</t>
  </si>
  <si>
    <t>общее количество точек подключения на конец года</t>
  </si>
  <si>
    <t>шт.</t>
  </si>
  <si>
    <t>2</t>
  </si>
  <si>
    <t>Трансформаторная мощность подстанций, всего</t>
  </si>
  <si>
    <t>МВа</t>
  </si>
  <si>
    <t>2.1.</t>
  </si>
  <si>
    <t>ВН</t>
  </si>
  <si>
    <t>2.2.</t>
  </si>
  <si>
    <t>СН1</t>
  </si>
  <si>
    <t>2.3.</t>
  </si>
  <si>
    <t>СН2</t>
  </si>
  <si>
    <t>2.4.</t>
  </si>
  <si>
    <t>НН</t>
  </si>
  <si>
    <t>3</t>
  </si>
  <si>
    <t>Количество условных единиц по линиям электропередач, всего</t>
  </si>
  <si>
    <t>у.е.</t>
  </si>
  <si>
    <t>3.1.</t>
  </si>
  <si>
    <t>3.2.</t>
  </si>
  <si>
    <t>3.3.</t>
  </si>
  <si>
    <t>3.4.</t>
  </si>
  <si>
    <t>4</t>
  </si>
  <si>
    <t>Количество условных единиц по подстанциям, всего</t>
  </si>
  <si>
    <t>4.1.</t>
  </si>
  <si>
    <t>4.2.</t>
  </si>
  <si>
    <t>4.3.</t>
  </si>
  <si>
    <t>4.4.</t>
  </si>
  <si>
    <t>5</t>
  </si>
  <si>
    <t>Длина линий электропередач, всего</t>
  </si>
  <si>
    <t>км</t>
  </si>
  <si>
    <t>5.1.</t>
  </si>
  <si>
    <t>5.2.</t>
  </si>
  <si>
    <t>5.3.</t>
  </si>
  <si>
    <t>5.4.</t>
  </si>
  <si>
    <t>6</t>
  </si>
  <si>
    <t>Доля кабельных линий электропередач</t>
  </si>
  <si>
    <t>%</t>
  </si>
  <si>
    <t>7</t>
  </si>
  <si>
    <t>Ввод в эксплуатацию новых объектов электросетевого комплекса на конец года</t>
  </si>
  <si>
    <t>7.1</t>
  </si>
  <si>
    <t>в том числе за счет платы за технологическое присоединение</t>
  </si>
  <si>
    <t>8</t>
  </si>
  <si>
    <t>норматив технологического расхода (потерь) электрической энергии, установленный Минэнерго России *****</t>
  </si>
  <si>
    <t>не утверждался</t>
  </si>
  <si>
    <t>Примечание:</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</si>
  <si>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</si>
  <si>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</si>
  <si>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</si>
  <si>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</si>
  <si>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</si>
  <si>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r>
      <t>Наименование организации: П</t>
    </r>
    <r>
      <rPr>
        <u/>
        <sz val="12"/>
        <rFont val="Times New Roman"/>
        <family val="1"/>
        <charset val="204"/>
      </rPr>
      <t>АО "МРСК Сибири" (филиал ПАО "МРСК Сибири" - "Бурятэнерго")</t>
    </r>
  </si>
  <si>
    <r>
      <t xml:space="preserve">ИНН: </t>
    </r>
    <r>
      <rPr>
        <u/>
        <sz val="12"/>
        <rFont val="Times New Roman"/>
        <family val="1"/>
        <charset val="204"/>
      </rPr>
      <t>2460069527</t>
    </r>
  </si>
  <si>
    <r>
      <t xml:space="preserve">КПП: </t>
    </r>
    <r>
      <rPr>
        <u/>
        <sz val="12"/>
        <rFont val="Times New Roman"/>
        <family val="1"/>
        <charset val="204"/>
      </rPr>
      <t>32603001</t>
    </r>
  </si>
  <si>
    <r>
      <t>Долгосрочный период регулирования:</t>
    </r>
    <r>
      <rPr>
        <u/>
        <sz val="12"/>
        <rFont val="Times New Roman"/>
        <family val="1"/>
        <charset val="204"/>
      </rPr>
      <t xml:space="preserve"> 2014-2018гг.</t>
    </r>
  </si>
  <si>
    <t>В связи с корректировкой ремонтной программы и переносом части работ с подрядного способа на хоз.способ</t>
  </si>
  <si>
    <t>Индексация ММТС согласно ОТС, а также переносом части работ по ремонту с подрядного способа на хоз.способ</t>
  </si>
  <si>
    <t>Привлечение дополнительных кредитных ресурсов для пополнения собственных оборотных средств, в связи с задержкой платежей потребителями за оказанные услуги и наличием некомпенсированных выпадающих доходов от тарифного регулирования</t>
  </si>
  <si>
    <t>1.1.6</t>
  </si>
  <si>
    <t>В связи с оптимизацией затрат и снижением цены покупки электроэнергии на оптовом рынке</t>
  </si>
  <si>
    <t>В связи с не включением затрат по арендной плате в тарифы по причине отсутствия начисления амортизации на переданное в аренду оборудование  муниципальных образований</t>
  </si>
  <si>
    <t>Выполнение обязательств по технологическому присоединению льготных категорий потребителей за счет увеличения объема капитальных работ (протяжености строительства линий, количества льготных присоединений со строительстом, увеличения индексов СМР)</t>
  </si>
  <si>
    <t>прочие неподконтрольные расходы (с расшифровкой)</t>
  </si>
  <si>
    <t>Создание резерва по сомнительным долгам по предприятиям банкротам не возможным к взысканию</t>
  </si>
  <si>
    <t>Превышение затрат над утвержденными в тарифах (проценты за кредит, резерв по сомнительным долгам по предприятиям банкротам)</t>
  </si>
  <si>
    <t>Экономия по данной статье обусловлена снижением объема потерь электроэнергии, за счет мероприятий по снижению потерь</t>
  </si>
  <si>
    <t>За счет мероприятий по снижению потерь</t>
  </si>
  <si>
    <t>Фактическая среднегодовая цена покупки электроэнергии сложилась выше, чем предусмотренная в ТБР</t>
  </si>
  <si>
    <t>_____*_В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</si>
  <si>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_____**_Информация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</si>
  <si>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_____***_При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</si>
  <si>
    <t>_____****_В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</si>
  <si>
    <t>_____*****_В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</si>
  <si>
    <t>Приложение 2</t>
  </si>
  <si>
    <t>к приказу Федеральной службы по тарифам</t>
  </si>
  <si>
    <t>управленч</t>
  </si>
  <si>
    <t>выручка за перед.</t>
  </si>
  <si>
    <t>Наименование организации:</t>
  </si>
  <si>
    <t>ИНН:</t>
  </si>
  <si>
    <t>2460069527</t>
  </si>
  <si>
    <t>КПП:</t>
  </si>
  <si>
    <t>041143001</t>
  </si>
  <si>
    <t>Долгосрочный период регулирования:</t>
  </si>
  <si>
    <t>Ед. изм.</t>
  </si>
  <si>
    <t>2018 год</t>
  </si>
  <si>
    <t>Оплата услуг ОАО "ФСК ЕЭС"</t>
  </si>
  <si>
    <t>В связи с примением Комитетом по Тарифам РА максимальных СПИ, по факту имеются объекты со СПИ ниже максимального.( до внесения изменения в ППРФ №1178)</t>
  </si>
  <si>
    <t>2.1</t>
  </si>
  <si>
    <t>2.4</t>
  </si>
  <si>
    <t>3.1</t>
  </si>
  <si>
    <t>3.2</t>
  </si>
  <si>
    <t>3.3</t>
  </si>
  <si>
    <t>3.4</t>
  </si>
  <si>
    <t>4.1</t>
  </si>
  <si>
    <t>4.2</t>
  </si>
  <si>
    <t>4.3</t>
  </si>
  <si>
    <t>4.4</t>
  </si>
  <si>
    <t>5.1</t>
  </si>
  <si>
    <t>5.2</t>
  </si>
  <si>
    <t>5.3</t>
  </si>
  <si>
    <t>5.4</t>
  </si>
  <si>
    <t>Л.Н.Шадрина</t>
  </si>
  <si>
    <t>997450001</t>
  </si>
  <si>
    <t xml:space="preserve">В выписке из протокола, направленной  регулирующим органом, в расшифровке НВВ  расходы на ремонт указаны одной суммой, без разбивки по статьям затрат. Суммарные плановые значения отражены в строке II. </t>
  </si>
  <si>
    <r>
      <t>В выписке из протокола, направленной  регулирующим органом, в расшифровке НВВ  расходы на ремонт указаны одной суммой, без разбивки по статьям затрат. Суммарные плановые значения отражены в строке II. Расходы в ТБР включают только услуги производственного характера на эксплуатацию</t>
    </r>
    <r>
      <rPr>
        <sz val="10.5"/>
        <color indexed="10"/>
        <rFont val="Times New Roman"/>
        <family val="1"/>
        <charset val="204"/>
      </rPr>
      <t>.</t>
    </r>
    <r>
      <rPr>
        <sz val="10.5"/>
        <rFont val="Times New Roman"/>
        <family val="1"/>
        <charset val="204"/>
      </rPr>
      <t xml:space="preserve">
По факту отражены расходы на затраты на ремонт (411 847 тыс. руб.), в том числе дополнительные расходы на выполнение ремонтных работ для обеспечения проведения Универсиады; услуги тех. освидетельствования ЗиС (1 192 тыс. руб.), прочие (9 916 тыс. руб.).</t>
    </r>
  </si>
  <si>
    <t>В выписке из протокола, направленной  регулирующим органом, в расшифровке НВВ не выделены расходы на транспортные услуги.
По факту отражены транспортные расходы по участкам транспорта э/э в целях выполнения задач снижению потерь электроэнергии (2274 тыс. руб.), транспортно-экспедиционные услуги (2 068 тыс. руб.), прочие (922 тыс. руб.).</t>
  </si>
  <si>
    <t>1.1.3.3.</t>
  </si>
  <si>
    <t>1.1.3.4</t>
  </si>
  <si>
    <t>В полученной от регулятора выписки из протокола Правления расшифровка расходов отсутствует.</t>
  </si>
  <si>
    <t>1.1.3.4.1</t>
  </si>
  <si>
    <t>1.1.3.4.2</t>
  </si>
  <si>
    <t>Расходы на услуги вневедомственной охраны и коммунального хозяйства</t>
  </si>
  <si>
    <t>1.1.3.4.3</t>
  </si>
  <si>
    <t>Расходы на аудиторские и консультационные услуги</t>
  </si>
  <si>
    <t>1.1.3.4.4</t>
  </si>
  <si>
    <t>Расходы на командировки и представительские</t>
  </si>
  <si>
    <t>1.1.3.4.5</t>
  </si>
  <si>
    <t>Расходы на обеспечение нормальных условий труда и мер по технике безопасности</t>
  </si>
  <si>
    <t>Прочие подконтрольные</t>
  </si>
  <si>
    <t>По факту отражены услуги по организации функционирования и развитию сетевого комплекса (39 257 тыс.руб.), услуги связи (37 807 тыс.руб. ), затраты на повышение квалификации (9 518 тыс. руб.), информационные услуги (72 548 тыс. руб.), юридические услуги (202 тыс. руб.), услуги СМИ (8 888 тыс. руб.), прочие услуги сторонних организаций (34 264 тыс. руб.), услуги страхования (14 670 тыс. руб.), затраты на экологию (423 тыс. руб.), затраты на регистрацию прав собственности (14 931 тыс. руб.),  другие расходы (13 293 тыс. руб.).</t>
  </si>
  <si>
    <t xml:space="preserve">В ТБР в состав данной статьи включены расходы на услуги банка - 143 тыс. руб., по факту расходы на услуги банка составили 196 тыс. руб. </t>
  </si>
  <si>
    <t>Превышение из-за увеличения объёма потерь в сетях ЕНЭС и их стоимости относительно учтённых регулятором</t>
  </si>
  <si>
    <t>В ТБР учтены расходы по договорам, действовавшим на конец 2017 года, с учётом наличия расшифровок АП, соответсвующих требованиям законодательства. Кроме того, в июле 2018 года заключен договор аренды сетей Канского района, который не был учтен при тарифном регулировании.</t>
  </si>
  <si>
    <t>Регулятором пересмотрены СПИ до максимальных сроков, при определении плановой величины амортизации на 2018 год не учтены вводы за декбрь 2017 года, вводы ОС за 2018 год</t>
  </si>
  <si>
    <t>В ТБР налог рассчитан как 20 % от выплат социального характера, прибыли на развитие, по факту -  начисленный налог на прибыль по формам раздельного учёта</t>
  </si>
  <si>
    <t>Отражены выпадающие доходы, связанные с осуществлением тех. присоединения льготных категорий заявителей, по факту 2018 г. Плановые расходы на данные цели регулятором не включаются</t>
  </si>
  <si>
    <t>По факту отражены: 1)  расходы на э/энергию на хоз. нужды 72 496 тыс. руб., утв. регулятором 69 886 тыс. руб. Превышение в связи с ростом нерег. цены
2) оценочные резервы на сумму 103 310 тыс. руб., в ТБР данные затраты не учтены регулятором.
3) процентные расходы в сумме 997 073 (в связи с наличием недополученных доходов от прекращения договоров «последней мили» начиная с 2010 года у филиала значительно вырос кредитный портфель. На 31.12.2018 кредитный портфель составил 15 797 млн руб. ), в ТБР плановые затраты не учтены регулятором.
4) расходы на теплоэнергию 29 636 тыс. руб., превышение от ТБР 786 тыс. руб. 
5) услуги энергосервисных компаний (600 600 тыс. руб.), в ТБР данные затраты не учтены регулятором. 6) Сальдо прочих доходов и расходов (за исключением расходов соц. характера и услуг банка, отражённых в составе подконтрольных расходов) 687 230 тыс. руб.</t>
  </si>
  <si>
    <t>1.2.12.1</t>
  </si>
  <si>
    <t>Теплоэнергия</t>
  </si>
  <si>
    <t xml:space="preserve">Справочно: расходы на ремонт, всего </t>
  </si>
  <si>
    <r>
      <t>В ТБР учтены только прямые расходы на ремонт. Фактические расходы на ремонт отражены с учетом выполнения работ хоз. способом: расходов на оплату труда, страховых взносов, накладых расходов и ГСМ. 
Увеличение расходов от ТБР связано с выполнением ремонтных работ для обеспечения проведения Универсиады</t>
    </r>
    <r>
      <rPr>
        <sz val="10.5"/>
        <color indexed="8"/>
        <rFont val="Times New Roman"/>
        <family val="1"/>
        <charset val="204"/>
      </rPr>
      <t>.</t>
    </r>
  </si>
  <si>
    <t>руб./МВтч</t>
  </si>
  <si>
    <t>в том числе трансформаторная мощность подстанций на уровне напряжения ВН</t>
  </si>
  <si>
    <t>2.2</t>
  </si>
  <si>
    <t>в том числе трансформаторная мощность подстанций на уровне напряжения СН1</t>
  </si>
  <si>
    <t>2.3</t>
  </si>
  <si>
    <t>в том числе трансформаторная мощность подстанций на уровне напряжения СН2</t>
  </si>
  <si>
    <t>в том числе трансформаторная мощность подстанций на уровне напряжения НН</t>
  </si>
  <si>
    <t>в том числе количество условных единиц по линиям электропередач на уровне напряжения ВН</t>
  </si>
  <si>
    <t>в том числе количество условных единиц по линиям электропередач на уровне напряжения СН1</t>
  </si>
  <si>
    <t>в том числе количество условных единиц по линиям электропередач на уровне напряжения СН2</t>
  </si>
  <si>
    <t>в том числе количество условных единиц по линиям электропередач на уровне напряжения НН</t>
  </si>
  <si>
    <t>в том числе количество условных единиц по подстанциям на уровне напряжения ВН</t>
  </si>
  <si>
    <t>в том числе количество условных единиц по подстанциям на уровне напряжения СН1</t>
  </si>
  <si>
    <t>в том числе количество условных единиц по подстанциям на уровне напряженияСН2</t>
  </si>
  <si>
    <t>в том числе количество условных единиц по подстанциям на уровне напряжения НН</t>
  </si>
  <si>
    <t>в том числе длина линий электропередач на уровне напряжения ВН</t>
  </si>
  <si>
    <t>в том числе длина линий электропередач на уровне напряжения СН1</t>
  </si>
  <si>
    <t>в том числе длина линий электропередач на уровне напряжения СН2</t>
  </si>
  <si>
    <t>в том числе длина линий электропередач на уровне напряжения НН</t>
  </si>
  <si>
    <t>Наименование организации: филиал ПАО "МРСК Сибири" - "Кузбассэнерго - РЭС"</t>
  </si>
  <si>
    <t>420502001</t>
  </si>
  <si>
    <t>Долгосрочный период регулирования: 2014 - 2018 гг.</t>
  </si>
  <si>
    <t>Год 2018</t>
  </si>
  <si>
    <t>в ТБР сумма в строке 1.1.3.3.1</t>
  </si>
  <si>
    <t>по факту в данной статье отражены работы, выполненные в рамках исполнения ремонтной программы, подрядным способом в сумме 98334 т.р.</t>
  </si>
  <si>
    <t>отклонение объясняется увеличением фактической средней заработной платы. При утверждении ТБР на 2018 год была занижена  сумма расходов на оплату труда. При расчете средней заработной платы значительно занижен процент выплаты текущего премирования на 11%. Не учтен процент выплаты за выслугу лет(11%) и выплаты по итогам года. Также в факте отражн ФОТ на ремонтную программу.</t>
  </si>
  <si>
    <t>1.1.3.1.</t>
  </si>
  <si>
    <t>1.1.3.3.1.</t>
  </si>
  <si>
    <t>Ремонт основных фондов</t>
  </si>
  <si>
    <t>1.1.3.3.2.</t>
  </si>
  <si>
    <t>Оплата работ и услуг сторонних организаций, в т.ч.:</t>
  </si>
  <si>
    <t>1.1.3.3.2.1</t>
  </si>
  <si>
    <t>услуги связи</t>
  </si>
  <si>
    <t>1.1.3.3.2.2</t>
  </si>
  <si>
    <t>расходы на услуги вневедомственной охраны и коммунального хозяйства</t>
  </si>
  <si>
    <t>экономия возникла в результате торгов, заключение договоров с ЧОП вместо ФГУП "Ведомственная охрана" Минэнерго"</t>
  </si>
  <si>
    <t>1.1.3.3.2.3</t>
  </si>
  <si>
    <t>расходы на юридические и информационные услуги</t>
  </si>
  <si>
    <t>1.1.3.3.2.4</t>
  </si>
  <si>
    <t>расходы на аудиторские и консультационные услуги</t>
  </si>
  <si>
    <t>в ТБР утверждена сумма по фактическим понесенным затратам на проверку отчетности 2013 года увеличенная на ИПЦ.По факту затраты сформированы на основании фактически понесенных расходов (централизованная статья)</t>
  </si>
  <si>
    <t>1.1.3.3.2.5</t>
  </si>
  <si>
    <t>транспортные услуги</t>
  </si>
  <si>
    <t>1.1.3.3.2.6</t>
  </si>
  <si>
    <t>прочие услуги сторонних организаций</t>
  </si>
  <si>
    <t>выполнялись работы  связанные с дополнительным объемом работ по расчистке просек вл и работ по техническому освидетельствованию с привлечением командированного персонала бригад других филиалов .</t>
  </si>
  <si>
    <t>Расходы на подготовку кадров</t>
  </si>
  <si>
    <t>обучение персонала с целью внедрения цифровой трансформации электросетевого комплекса.</t>
  </si>
  <si>
    <t>Расходы на страхование</t>
  </si>
  <si>
    <t>Другие прочие расходы</t>
  </si>
  <si>
    <t xml:space="preserve">в связи с расторжением договора с негосударственном пенсионным фондом экономия составила 16 млн руб. В связи с экономией по ТЗП произошло сокращение затрат по услугам перервозки крупногабаритных грузов - экономия составила 33 млн руб. </t>
  </si>
  <si>
    <t>1.1.3.3.8</t>
  </si>
  <si>
    <t>рост фактического тарифа выше роста коэффициента индексации подконтрольных расходов</t>
  </si>
  <si>
    <t>1.1.3.3.9</t>
  </si>
  <si>
    <t>не урегулированы разногласия по размеру арендной платы по договорам в двустороннем порядке ввиду значительного увеличения кадастровой стоимости земельного участка</t>
  </si>
  <si>
    <t>ЕСН рассчитывается от ФОТ</t>
  </si>
  <si>
    <t>при утверждении затрат по статье Амортизация ОС не учитывается ввод оборудования текущего года.</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</si>
  <si>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t>
  </si>
  <si>
    <t>Факт отражён на основании утвержденной ремонтной программы ПАО "Россети". Разбивку РП по статьям сметы затрат РЭК не предоставляет</t>
  </si>
  <si>
    <t>руб./МВт∙ч</t>
  </si>
  <si>
    <t>МВА</t>
  </si>
  <si>
    <t>_____***_При наличии отклонений фактических значений показателей от плановых значений в столбце &lt;Примечание&gt; указываются причины их возникновения. В отношении показателей, перечисленных в разделе I         II формы, причины возникновения отклонений фактических значений показателей от плановых указываются при наличии указанных отклонений в размере, превышающем 15 процентов.</t>
  </si>
  <si>
    <t>филиал ПАО "МРСК Сибири" - "Омскэнерго"</t>
  </si>
  <si>
    <t>В выписке из протокола, направленной  регулирующим органом, в расшифровке НВВ  расходы на ремонт указаны одной суммой, без разбивки по статьям затрат. В графе "план" расходы на ремонт указаны по ст. 1.1.3.9.</t>
  </si>
  <si>
    <t>Осуществление выплат социального характера в соответствии с условиями отраслевого тарифного соглашения, коллективного договора</t>
  </si>
  <si>
    <t>1.1.3.2.</t>
  </si>
  <si>
    <t>Оплата работ и услуг сторонних организаций</t>
  </si>
  <si>
    <t>Увеличение количества командировок по производственным вопросам</t>
  </si>
  <si>
    <t>1.1.3.4.</t>
  </si>
  <si>
    <t>Увеличение расходов за счет обучения оперативного персонала по дополнительным программам</t>
  </si>
  <si>
    <t>1.1.3.5.</t>
  </si>
  <si>
    <t>1.1.3.6.</t>
  </si>
  <si>
    <t>За счет расходов, не предусмотренных в тарифе на страхование имущества, добровольное медицинское страхование, страхование от несчастных случаев</t>
  </si>
  <si>
    <t>1.1.3.7.</t>
  </si>
  <si>
    <t>1.1.3.8.</t>
  </si>
  <si>
    <t>1.1.3.9.</t>
  </si>
  <si>
    <t>Расходы на ремонт</t>
  </si>
  <si>
    <t>Расходы распределены по элементам затрат в соответствии с показателями раздельного учета по ф. 1.6 (стр. 1.1.1.2; 1.1.1.3.1.; 1.1.2.1)</t>
  </si>
  <si>
    <t>Необходимость увеличения мощности, присоединной к сетям ФСК, в связи с превышением максимальной мощности энергопринимающих устройств потребителей</t>
  </si>
  <si>
    <t>Расходы на аренду электросетевого имущества, по договорам не предусмотренным в ТБР</t>
  </si>
  <si>
    <t>Отчисления на социальные нужды</t>
  </si>
  <si>
    <t>Расходы на возврат и обслуживание долгосрочных заемных средств, направляемых на финансирование капитальных вложений</t>
  </si>
  <si>
    <t>Амортизация</t>
  </si>
  <si>
    <t>Прибыль на капитальные вложения</t>
  </si>
  <si>
    <t>Налог на прибыль</t>
  </si>
  <si>
    <t>Расходы не предусмотрены в тарифе, так как по факту 2016 года налог на прибыль не начислялся</t>
  </si>
  <si>
    <t>Прочие налоги</t>
  </si>
  <si>
    <t>Изменение  законодательства по порядку налогообложения движимого имущества после установления тарифов.</t>
  </si>
  <si>
    <t>Прочие неподконтрольные расходы (с расшифровкой)</t>
  </si>
  <si>
    <t>тепловая энергия, водоснабжение, водоотведение</t>
  </si>
  <si>
    <t>Мероприятия по энергсбережению (энергосервисный котракт) в соответсвии с Федеральным законом 261-ФЗ</t>
  </si>
  <si>
    <t>Внереализационные доходы и расходы включены в соответсвии с показателями раздельного учета по ф. 1.3</t>
  </si>
  <si>
    <t>Увеличение количества поверок в соответствии со сроками межповерочных периодов</t>
  </si>
  <si>
    <t>В связи с разногласиями с регулирующими органами по объему затрат</t>
  </si>
  <si>
    <t>Уменьшение начисленной выручки за прошлые периоды. Принимается регулирующими органами по фактическим расходам</t>
  </si>
  <si>
    <t>расходы на  обслуживание  заемных средств</t>
  </si>
  <si>
    <t>Необходимость привлечения заемных средств на финансирование расходов, не предусмотренных в тарифе (налог на прибыль, налог на имущество, увеличение расходов на оплату услуг ФСК)</t>
  </si>
  <si>
    <t>Недополученный по независящим причинам доход (+)/избыток средств, полученный в предыдущем периоде регулирования (-)</t>
  </si>
  <si>
    <t>Общее количество точек подключения на конец года</t>
  </si>
  <si>
    <t>Норматив технологического расхода (потерь) электрической энергии, установленный Минэнерго России *****</t>
  </si>
  <si>
    <r>
      <t>_____</t>
    </r>
    <r>
      <rPr>
        <sz val="12"/>
        <rFont val="Times New Roman"/>
        <family val="1"/>
        <charset val="204"/>
      </rPr>
      <t>*</t>
    </r>
    <r>
      <rPr>
        <sz val="12"/>
        <color indexed="9"/>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</si>
  <si>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t>_____</t>
    </r>
    <r>
      <rPr>
        <sz val="12"/>
        <rFont val="Times New Roman"/>
        <family val="1"/>
        <charset val="204"/>
      </rPr>
      <t>**</t>
    </r>
    <r>
      <rPr>
        <sz val="12"/>
        <color indexed="9"/>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</si>
  <si>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t>_____</t>
    </r>
    <r>
      <rPr>
        <sz val="12"/>
        <rFont val="Times New Roman"/>
        <family val="1"/>
        <charset val="204"/>
      </rPr>
      <t>***</t>
    </r>
    <r>
      <rPr>
        <sz val="12"/>
        <color indexed="9"/>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</si>
  <si>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</si>
  <si>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</si>
  <si>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t>энергообследование</t>
  </si>
  <si>
    <t>Сальдо прочие доходы/расходы</t>
  </si>
  <si>
    <t>услуги гос.лабораторий</t>
  </si>
  <si>
    <t>содержание ОРУ, ЗРУ</t>
  </si>
  <si>
    <t>резерв по сомнительным долгам</t>
  </si>
  <si>
    <t>услуги ПАО "Россети"</t>
  </si>
  <si>
    <t>резерв под оценочные обязательства по покупной э/э, ТСО,ФСК</t>
  </si>
  <si>
    <t>убытки прошлых лет, выявленные в отчетном году</t>
  </si>
  <si>
    <t>1.2.12.2</t>
  </si>
  <si>
    <r>
      <t>Наименование организации: ф</t>
    </r>
    <r>
      <rPr>
        <u/>
        <sz val="12"/>
        <rFont val="Times New Roman"/>
        <family val="1"/>
        <charset val="204"/>
      </rPr>
      <t>илиал ПАО "МРСК Сибири" - "Читаэнерго"</t>
    </r>
  </si>
  <si>
    <r>
      <t xml:space="preserve">КПП: </t>
    </r>
    <r>
      <rPr>
        <u/>
        <sz val="12"/>
        <rFont val="Times New Roman"/>
        <family val="1"/>
        <charset val="204"/>
      </rPr>
      <t>997450001</t>
    </r>
  </si>
  <si>
    <t>Отклонение от уровня ТБР сложилось в связи с заключением договоров аренды земельных участков под объектами ЭСХ.</t>
  </si>
  <si>
    <t>Отклонение от уровня ТБР сложилось за счет снижения объема потерь электрической энергии в результате осуществления мероприятий, предусмотренных Программой энергоэффективности и энергосбережения.</t>
  </si>
  <si>
    <t>нет данных</t>
  </si>
  <si>
    <t>Основное отклонение сложилось по статье информационные услуги. В ТБР не учтены договоры, которые заключены на основании закупки путем открытого запроса предложений в электронной форме, а также планируемые к заключению в 2018 г.</t>
  </si>
  <si>
    <r>
      <t xml:space="preserve">Наименование организации: </t>
    </r>
    <r>
      <rPr>
        <u/>
        <sz val="12"/>
        <rFont val="Times New Roman"/>
        <family val="1"/>
        <charset val="204"/>
      </rPr>
      <t>ПАО "МРСК Сибири" (филиал ПАО "МРСК Сибири" - "ГАЭС")</t>
    </r>
  </si>
  <si>
    <t xml:space="preserve"> 2018-2022 гг.</t>
  </si>
  <si>
    <t>В ЭЗ прямые затраты на ремонт отражены одной суммой, фактические расходы отражены в статьях 1.1.3.3.. Превышение обусловлено проведением на территории Республики Алтай учений по отработке взаимодействия филиалов Общества при ликвидации аварийных ситуаций в электросетевом комплексе в 2018 году , в ТБР расходы на учения не включены.</t>
  </si>
  <si>
    <t>В ЭЗ прямые затраты на ремонт отражены одной суммой, фактические расходы отражены в статьях 1.1.3.3. Превышение обусловлено проведением на территории Республики Алтай учений по отработке взаимодействия филиалов Общества при ликвидации аварийных ситуаций в электросетевом комплексе в 2018 году , в ТБР расходы на учения не включены.</t>
  </si>
  <si>
    <t xml:space="preserve"> Рост расходов относительно ТБР обусловлен отсутсвием в ТБР 2018 года расходов на авиауслуги , для облёта ВЛ , в рамках проведения учений по отрабаотке взаимодействия технических подразделений по устранению последствий аварийных ситуаций на основании  распоряжения №658 от 18.09.2018г. « О подготовке и проведении учений» на территории Республики Алтай, в целях повышения высокой степени готовности аварийно-восстановительных бригад, направленных на ликвидацию аварийных ситуаций в электросетевом комплексе, в рамках подготовке к прохождению ОЗП 2018-2019г.- </t>
  </si>
  <si>
    <t>1.1.3.5</t>
  </si>
  <si>
    <t>Рост расходов относительно ТБР обусловлен отсутвтием в ТБР 2018 года расходов в размере 1  млн руб.  на представительские, а так же :                                                                                        1)  исполнением распоряжения № 658 от 18.09.2018г. « О подготовке и проведении учений» на территории Республики Алтай, в целях повышения высокой степени готовности аварийно-восстановительных бригад, направленных на ликвидацию аварийных ситуаций в электросетевом комплексе, в рамках подготовке к прохождению ОЗП 2018-2019г.- 37  млн руб.
2)  исполнением приказа филиала  ПАО «МРСК-Сибири»  - «ГАЭС» №178 от 18.05.2018г. «Об организации работы кураторов в 2018г.», на основании СО 3.047/0 «Организация работы кураторов. Регламент» утвержденного распоряжением Генерального директора ПАО «МРСК – Сибири»№ 276 от 16.04.2018г.,  в целях снижения рисков возникновения травматизма персонала, на объектах электросетевого  комплекса ПАО "МРСК Сибири».- 2 млн руб.</t>
  </si>
  <si>
    <t>1.1.3.6</t>
  </si>
  <si>
    <t>1.1.3.7</t>
  </si>
  <si>
    <t>1.1.3.8</t>
  </si>
  <si>
    <t>1.1.3.9</t>
  </si>
  <si>
    <t>1.1.3.10</t>
  </si>
  <si>
    <t>В ТБР расходы на ЭЭ на х/н включены в объёме 5 837 тыс. кВт.ч. и  среднего тарифа 3,9 руб./кВт.ч, по факту отражены объёмы в размере 5 730 тыс. кВт.ч и средний тариф 4,4 руб. кВт.ч.</t>
  </si>
  <si>
    <t>Экономия  ФОТ</t>
  </si>
  <si>
    <t>в ТБР не учтены расходы по налогу на прибыль</t>
  </si>
  <si>
    <t>снижение по налогу на имущество,  в связи с изменением структуры введённых ОС, относительно плана.(движимое , недвижимое имущество)</t>
  </si>
  <si>
    <t>Наименование организации: филиал ПАО "МРСК Сибири" - "Красноярскэнерго"</t>
  </si>
  <si>
    <t>Долгосрочный период регулирования: 2018-2022гг.</t>
  </si>
  <si>
    <t>1.2.12.3</t>
  </si>
  <si>
    <t>Наименование организации: филиал ПАО "МРСК Сибири"  - "Хакасэнерго"</t>
  </si>
  <si>
    <t>Долгосрочный период регулирования: 2017 - 2021 гг.</t>
  </si>
  <si>
    <t>факт 2018  (под формы 1.3, 1.6 на сайте)******</t>
  </si>
  <si>
    <t>В ТБР  затраты отражены одной суммой, без выделения материальных затрат на ремонт. По факту отражены материальные затраты на выполнение ремонтов хоз.способом</t>
  </si>
  <si>
    <t xml:space="preserve">в ТБР не включены затраты на услуги энергосервисных компаний </t>
  </si>
  <si>
    <t>В выписке из протокола, направленной  регулирующим органом, в расшифровке НВВ  расходы на ремонт не выделены</t>
  </si>
  <si>
    <t>Экономия сложилась за счет снижения фактической средневзвешенной нерегулируемой цены на покупку электроэнергии на розничном рынке в связи с подхватом функций ГП с 01.04.2018 г.</t>
  </si>
  <si>
    <t>в ТБР не включены расходы по аренде объектов э/сетевого хозяйства</t>
  </si>
  <si>
    <t>В ТБР не учтена амортизация по приборам учета, а также исключены амортизационные отчисления по объектам, по которым применены в бухалтерском учете максимальные сроки использования</t>
  </si>
  <si>
    <t>Увеличение кол-ва заявителей, относительно принятых в ТБР, увеличение стоимости используемых материалов и оборудования используемых для технологического присоединения</t>
  </si>
  <si>
    <t>прочие неподконтрольные расходы (Резервы по сомнительным долгам по предприятиям-банкротам)</t>
  </si>
  <si>
    <t>По факту отражены резервы под оценочные обязательства, услуги управляющей компании (ПАО "Россети"). В ТБР затраты по резервам сомнительных долгов утверждены ниже фактического уровня</t>
  </si>
  <si>
    <t>1.2.14</t>
  </si>
  <si>
    <t>В выписке из протокола, направленной  регулирующим органом, в расшифровке НВВ не выделены расходы на ремонт</t>
  </si>
  <si>
    <t>Снижение объема потерь в связи с реализаций мероприятий по программе снижения потерь, снижение бездоговорного потребления</t>
  </si>
  <si>
    <t xml:space="preserve">_____******_В связи с утратой АО «Хакасэнергосбыт» статуса ГП, согласно приказу Министерства энергетики РФ № 179 от 23.03.2018, подхват функций ГП с 01.04.2018 осуществляет  филиал Хакасэнерго. Согласно учетной политике часть затрат по передаче эл.энергии отнесена на вид деятельности продажа эл.энергии. </t>
  </si>
  <si>
    <t xml:space="preserve">нет данных </t>
  </si>
  <si>
    <r>
      <t>Оплата услуг</t>
    </r>
    <r>
      <rPr>
        <sz val="12"/>
        <color rgb="FFFF0000"/>
        <rFont val="Times New Roman"/>
        <family val="1"/>
        <charset val="204"/>
      </rPr>
      <t xml:space="preserve"> П</t>
    </r>
    <r>
      <rPr>
        <sz val="12"/>
        <rFont val="Times New Roman"/>
        <family val="1"/>
        <charset val="204"/>
      </rPr>
      <t>АО "ФСК ЕЭС"</t>
    </r>
  </si>
  <si>
    <t xml:space="preserve"> </t>
  </si>
  <si>
    <t>В рамках ТБР не учтены затраты, которые выплачиваются по коллективному договору исходя из финансовых возможностей филиала (материальная помощь пенсионерам к праздничным датам (День Энергетика), материальная помощь участникам ВОВ, материальная помощь при наличии форс-мажорных обстоятельствах, компенсация за содержание детей в дошкольных учреждениях, оплата доп. дней отпуска, детские новогодние подарки, разовые выплаты к юбилейным датам), а  также расходы на проведение соревнований профмастерства, расходы на проведение культурно-массовых, просветительских  и спортивных мероприятий</t>
  </si>
  <si>
    <t>В ТБР прямые затраты на ремонт отражены одной суммой, без разбивки по статьям затрат. Фактические расходы отражены в статьях 1.1.1.2; 1.1.1.3.1. и составляют 260 817 тыс. руб. Основное отклонение связано с необходимостью устранения аварийных ситуаций, вызванных аномальными погодными условиями, а также восстановлением электрооборудования после паводковой ситуации. Все проведенные ремонтные работы были направлены на повышение надежного электроснабжения потребителей Алтайского края.</t>
  </si>
  <si>
    <t>электроэнергия на хоз.нужды</t>
  </si>
  <si>
    <t>водоснабжение</t>
  </si>
  <si>
    <t>Увеличение затрат связано как с ростом объемов водопотребления, так и с увеличением тарифов</t>
  </si>
  <si>
    <t>водоотведение</t>
  </si>
  <si>
    <t>Увеличение затрат связано с ростом объемов водоотведения</t>
  </si>
  <si>
    <t>1.2.12.4</t>
  </si>
  <si>
    <t>утилизация ТБО</t>
  </si>
  <si>
    <t>В ТБР не учтены затраты по контрагентам, в отношении которых отсутствуют решения регулирующего органа об установлении тарифов на утилиацию ТБО</t>
  </si>
  <si>
    <t>1.2.12.5</t>
  </si>
  <si>
    <t>теплоэнергия</t>
  </si>
  <si>
    <t>план *
(утверждено приказом РСТ РБ от 27.12.2017 от 1/46)</t>
  </si>
  <si>
    <t>план *
(утверждено приказом РСТ РБ от 17.12.2018 №1/35 с учетом приказа ФАС России от 13.12.2018 №1766/18)</t>
  </si>
  <si>
    <t>В связи с оптимизацией затрат, в т.ч. за счет экономии по статьям "Межевание", "Услуги агентов по снятию показаний".</t>
  </si>
  <si>
    <t>см. п 1.1.1.3.1.</t>
  </si>
  <si>
    <t>Снижение расходов на создание резерва по сомнительным долгам в связи с оплатой задолженности сбытовыми организациями. Принимается регулирующими органами по фактическим расходам</t>
  </si>
  <si>
    <t>Списание разногласий по расходам на оплату услуг ФСК за счет переноса резерва прошлого периода</t>
  </si>
  <si>
    <t>Расходы ПАО "МРСК Сибир" по управлению</t>
  </si>
  <si>
    <t>Перерасход в связи с увеличением количества командировочных поездок сотрудников</t>
  </si>
  <si>
    <t>Фактические расходы на обучение персонала сложились в соответствии требованиями законодательной нормативной документацией (Приказ Минтопэнерго РФ от 19.02.2000 № 49 «Об утверждении Правил работы с персоналом в организациях электроэнергетики Российской Федерации")</t>
  </si>
  <si>
    <t>В ТБР не предусмотрены расходы на услуги по пcихофизиологическому обследованию, также затраты на медосмотр при приеме на работу. Кроме того, на услуги по предрейсовому медосмотру водителей и мероприятия по предупреждению заболеваний на производстве (профосмотры) в ТБР затраты утверждены ниже фактических</t>
  </si>
  <si>
    <t xml:space="preserve">Перерасход в связи с ростом страховых тарифов, ставок по договору страхования имущества </t>
  </si>
  <si>
    <t>В ТБР не учтены плановые расходы на обслуживание операционных заемных средств</t>
  </si>
  <si>
    <t>В ТБР не учтены затраты на материальную помощь работникам</t>
  </si>
  <si>
    <t>Всего: 40 332,22
ВН 6 447,11
СН1 6 537,71
СН2 19 716,28
НН 7 631,12</t>
  </si>
  <si>
    <t>план * (Решение УГРЦиТ АК от 26.12.2017 № 762)</t>
  </si>
  <si>
    <t xml:space="preserve">По статье "услуги связи" исключены расходы из ТБР на аренду каналов связи; по статье "консультационные услуги" в целях урегулирования споров и разногласий с регулирующим органом региона фактически заключен договор с ООО «Аудит Предприятий Энергетического Комплекса"; не включены в ТБР расходы на приобретение программного продукта.  </t>
  </si>
  <si>
    <t>По факту отражен дефицит седств, соответствующий размеру выпадающих доходов от технологического присоединения льготных заявителей. Превышение связано с необходимостью выполнения и финансирования работ по технологическому присоединению льготных категорий заявителей, плановые затраты на которые регулятором не включаются. Для выполнения указанных работ привлекаются кредитные средства.</t>
  </si>
  <si>
    <t xml:space="preserve">Увеличение расходов в связи с проведением дополнительного обучения </t>
  </si>
  <si>
    <t xml:space="preserve"> Рост расходов на мед.услуги (проведение предрейсовых осмотров) Кроме того 81 тыс. руб. - дополнит.расходы, связанные с проведением учений, на мед.освидетельствование </t>
  </si>
  <si>
    <t>По факту отражен дефицит средств по причинам, изложенным выше по статьям затрат.</t>
  </si>
  <si>
    <t>В ТБР расходы социального характера не учтены</t>
  </si>
  <si>
    <t xml:space="preserve"> - прибыль на социальное развитие (включая социальные выплаты)</t>
  </si>
  <si>
    <t xml:space="preserve"> - транспортные услуги</t>
  </si>
  <si>
    <t xml:space="preserve"> - расходы на ремонт</t>
  </si>
  <si>
    <t>По факту отражены расходы подрядных организаций и работы, проводимые  хоз. способом. В ТБР расходы хоз. способом не выделены</t>
  </si>
  <si>
    <t>Отражены выпадающие доходы, связанные с осуществлением тех. присоединения льготных категорий заявителей, по факту 2018 г. Плановые расходы на данные цели регулятор в ТБР не включил</t>
  </si>
  <si>
    <t>В ТБР расходы на ремонт не выделены</t>
  </si>
  <si>
    <t>В ТБР данные расходы не учтены</t>
  </si>
  <si>
    <t>По факту отражен дефицит средств, причины отклонений отражены в вышеуказанных статьях</t>
  </si>
  <si>
    <t>В фактических затратах  на ремонт учтены расходы на материалы, услуги подрядных организаций, оплату труда, единый социальный налог, прочие затраты по ремонту.   В тарифном решении по статье ремонт  учитываются расходы на материалы и услуги подрядных организаций. Расходы на оплату труда, единый социальный налог, прочие затраты включены в соответствующие элементы сметы затрат.</t>
  </si>
  <si>
    <t>Отражены проценты за пользование кредитными ресурсами, резервы сомнительных долгов</t>
  </si>
  <si>
    <t xml:space="preserve">Потери в ТБР заложены с учетом долгосрочных параметров регулирования (2014-2018 гг). Фактические потери сложились ниже за счет реализации энергосервисных договоров. </t>
  </si>
  <si>
    <t>В ТБР учитыватся налог по факту предыдущего периода  (за 2016 год налог на прибыль - 0 руб.). По факту 2018 года отражен текущий налог.</t>
  </si>
  <si>
    <t>введен режим сокращения затрат.   По итогам ТЗП заключен договор аренды каналов связи с АО "Управление ВОЛС ВЛ" , где тарифы значительно ниже.</t>
  </si>
  <si>
    <t>факт по расходам на ремонт отражен в соответствующих статьях затрат</t>
  </si>
  <si>
    <t>По факту отражен дефицит средств в связи со снижением объема выручки из-за снижения объема полезного отпуска и среднеотпускного тарифа, увеличением расходов на оплату налогов, энергосбережение, амортизационных отчислений.</t>
  </si>
  <si>
    <t>2018-2022</t>
  </si>
  <si>
    <r>
      <t>Долгосрочный период регулирования:</t>
    </r>
    <r>
      <rPr>
        <u/>
        <sz val="12"/>
        <rFont val="Times New Roman"/>
        <family val="1"/>
        <charset val="204"/>
      </rPr>
      <t xml:space="preserve"> 2018-2019гг.</t>
    </r>
  </si>
  <si>
    <t>1.1.3.3.3.</t>
  </si>
  <si>
    <t>1.1.3.3.4.</t>
  </si>
  <si>
    <t>1.1.3.3.5.</t>
  </si>
  <si>
    <t>1.1.3.3.6.</t>
  </si>
  <si>
    <t>Справочно: расходы на ремонт, всего (пункт 1.1.1.2 + пункт 1.1.2.1 + пункт 1.1.3.1)******</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</si>
  <si>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том чисде затраты на материалы - 178 755 тыс. ру., расходы на оплату труда и выплату страховых взносов - 172 542 тыс. руб., расходы на ремонт основных средств, выполняемых подрядным способом - 18 027 тыс. руб., прочие расходы - 69 871 тыс. руб.</t>
    </r>
  </si>
  <si>
    <t>Отклонение от уровня ТБР сложилось за счет увеличения объемов работ по капитальному ремонту электросетевого оборудования, выполняемого хозяйственный способом.</t>
  </si>
  <si>
    <t>По указанной статье расходов отражены расходы на выплату материальной помощи, единовременных пособий персоналу Филиала, пенсионерам Филиала, предусмотренных коллективным договором</t>
  </si>
  <si>
    <t>В соответствии с изменения в Учетной политике Общества стоимость услуги ОАО "РЖД" по поставке/транспортировке включена в стоимость материалов, оборудования.</t>
  </si>
  <si>
    <t>В ТБР не учтены расходы на проведение психо-физиологического обследования промышленно-производственного персонала.</t>
  </si>
  <si>
    <t xml:space="preserve">Отклонение от уровня ТБР сложилось за счет удорожания стоимости страхования электросетевого имущества (фактически расходы отражены по договору №28.400.664.17 от 05.12.2017. </t>
  </si>
  <si>
    <t>Отклонение от уровня ТБР сложилось за счет переноса срока выполнения работ по установлению охранных зон на последующие периоды (2019-2020 гг.) в результате чрезвычайной ситуации (наводнения) на территории Забайкальского края с июль-сентябрь 2018 г.</t>
  </si>
  <si>
    <t>Отклонение от уровня ТБР сложилось в связи с увеличением расходов на оплату труда.</t>
  </si>
  <si>
    <t>Отклонение от уровня ТБР сложилось в связи с увеличением расходов на уплату налога на имущества, в связи с изменениями в налоговом законодательстве в части льготируемого имущества.</t>
  </si>
  <si>
    <t>Рост затрат на льготное ТП обусловлен введением в действие с 01.10.2017 года скидки в размере 100% на затраты капитального характера для заявителей до 150кВт.</t>
  </si>
  <si>
    <t>Отклонение от уровня ТБР сложилось за счет увеличения объемов работ по капитальному ремонту электросетевого оборудования, выполняемого хозяйственный способом, ростом цен на ГСМ, увеличением объемов работ по учету электрической энергии.</t>
  </si>
  <si>
    <t>Увеличение расходов на оплату труда в результате проведения мероприятий по индексации ММТС рабочего 1-го разряда с 01.10.2017 на 4,7%, с 01.10.2018 на 4%, а также в результате проведения мероприятий по приведению должностей промышленно-производственного персонала к единому классификатору оплаты труда.</t>
  </si>
  <si>
    <t>Отклонение от уровня ТБР сложилось за счет:
1. увеличения расходов на программное обеспечение и сопровождение (в области метрологии, учета электрической энергии, управления сетями, внедрение корпоративных информационных систем управления финансово-хозяйственной деятельностью);
2. увеличения расходов на услуги по организации функционирования и развитию сетевого комплекса ПАО "Россети";
3. усиление PR-кампании. направленной на снижение энерговоровства в проблемных административных районах Забайкальского края, а также направленных на снижение травматизма на электросетевых объектах.</t>
  </si>
  <si>
    <t>Рост затрат на командировочные расходы обусловлен удорожанием стоимости проживания и проезда персонала.</t>
  </si>
  <si>
    <t>В ТБР предусмотрены расходы на социальные выплаты персоналу и услуги банков, без разбивки по статьям расходов.</t>
  </si>
  <si>
    <t>Отклонение от уровня ТБР сложилось в результате роста тарифа на 4%.</t>
  </si>
  <si>
    <t>В ТБР на 2019 год указана общая сумма ,без выделения количества УЕ по ВЛ/КЛ/ПС и прочему оборудованию.</t>
  </si>
  <si>
    <t>Резерв под оценочные обязательства по покупной э/э, ТСО,ФСК</t>
  </si>
  <si>
    <t>услуги энергосервисных компаний</t>
  </si>
  <si>
    <t>1.2.12.1.</t>
  </si>
  <si>
    <t>1.2.12.2.</t>
  </si>
  <si>
    <t>1.2.12.3.</t>
  </si>
  <si>
    <t>Отклонение от уровня ТБР сложилось в результате разногласий с ГП АО "Читаэнергосбыт", созданы  резервы под оценочные обязательства в размере 96 897 тыс. руб., в том числе:
- резервы под оценочные обязательства по покупной электрической энергии на компенсацию потерь в размере 41 196 тыс. руб.,
- резервы под оценочные обязательства по услугам ТСО в размере 42 106 тыс. руб.,
- резервы под оценочные обязательства по покупной электрической энергии на хозяйственные нужды в размере 13 595 тыс. руб.</t>
  </si>
  <si>
    <t>Включены в соотвествии с показателями  раздельного учета по ф. 1.3 прочие доходы и расходы.</t>
  </si>
  <si>
    <t>По факту отражен дефицит средств в связи с увеличением расходов на оплату налогов, энергосбережение, расходов на оплату труда персонала.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</si>
</sst>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
    <numFmt numFmtId="165" formatCode="#,##0.0"/>
    <numFmt numFmtId="166" formatCode="0.0%"/>
    <numFmt numFmtId="167" formatCode="#,##0.000"/>
    <numFmt numFmtId="168" formatCode="_-* #,##0.00_р_._-;\-* #,##0.00_р_._-;_-* &quot;-&quot;??_р_._-;_-@_-"/>
    <numFmt numFmtId="169" formatCode="0.000%"/>
    <numFmt numFmtId="170" formatCode="#,##0.00000"/>
  </numFmts>
  <fonts count="28" x14ac:knownFonts="1">
    <font>
      <sz val="11"/>
      <color theme="1"/>
      <name val="Calibri"/>
      <family val="2"/>
      <scheme val="minor"/>
    </font>
    <font>
      <sz val="11"/>
      <color theme="1"/>
      <name val="Calibri"/>
      <family val="2"/>
      <charset val="204"/>
      <scheme val="minor"/>
    </font>
    <font>
      <sz val="11"/>
      <color theme="1"/>
      <name val="Calibri"/>
      <family val="2"/>
      <scheme val="minor"/>
    </font>
    <font>
      <sz val="11"/>
      <name val="Times New Roman"/>
      <family val="1"/>
      <charset val="204"/>
    </font>
    <font>
      <b/>
      <sz val="14"/>
      <name val="Times New Roman"/>
      <family val="1"/>
      <charset val="204"/>
    </font>
    <font>
      <b/>
      <sz val="11"/>
      <name val="Times New Roman"/>
      <family val="1"/>
      <charset val="204"/>
    </font>
    <font>
      <sz val="10"/>
      <name val="Arial Cyr"/>
      <charset val="204"/>
    </font>
    <font>
      <sz val="12"/>
      <name val="Times New Roman"/>
      <family val="1"/>
      <charset val="204"/>
    </font>
    <font>
      <u/>
      <sz val="12"/>
      <name val="Times New Roman"/>
      <family val="1"/>
      <charset val="204"/>
    </font>
    <font>
      <b/>
      <sz val="11"/>
      <color theme="0" tint="-0.14999847407452621"/>
      <name val="Times New Roman"/>
      <family val="1"/>
      <charset val="204"/>
    </font>
    <font>
      <sz val="11"/>
      <color theme="0" tint="-0.14999847407452621"/>
      <name val="Times New Roman"/>
      <family val="1"/>
      <charset val="204"/>
    </font>
    <font>
      <sz val="12"/>
      <color rgb="FFFF0000"/>
      <name val="Times New Roman"/>
      <family val="1"/>
      <charset val="204"/>
    </font>
    <font>
      <sz val="12"/>
      <color theme="0"/>
      <name val="Times New Roman"/>
      <family val="1"/>
      <charset val="204"/>
    </font>
    <font>
      <sz val="10"/>
      <name val="Times New Roman"/>
      <family val="1"/>
      <charset val="204"/>
    </font>
    <font>
      <b/>
      <sz val="12"/>
      <name val="Times New Roman"/>
      <family val="1"/>
      <charset val="204"/>
    </font>
    <font>
      <sz val="10.5"/>
      <name val="Times New Roman"/>
      <family val="1"/>
      <charset val="204"/>
    </font>
    <font>
      <sz val="14"/>
      <name val="Times New Roman"/>
      <family val="1"/>
      <charset val="204"/>
    </font>
    <font>
      <b/>
      <sz val="10.5"/>
      <name val="Times New Roman"/>
      <family val="1"/>
      <charset val="204"/>
    </font>
    <font>
      <sz val="12"/>
      <color theme="1"/>
      <name val="Times New Roman"/>
      <family val="1"/>
      <charset val="204"/>
    </font>
    <font>
      <sz val="10.5"/>
      <color indexed="10"/>
      <name val="Times New Roman"/>
      <family val="1"/>
      <charset val="204"/>
    </font>
    <font>
      <sz val="10.5"/>
      <color indexed="8"/>
      <name val="Times New Roman"/>
      <family val="1"/>
      <charset val="204"/>
    </font>
    <font>
      <sz val="10.5"/>
      <color theme="1"/>
      <name val="Times New Roman"/>
      <family val="1"/>
      <charset val="204"/>
    </font>
    <font>
      <sz val="10"/>
      <color theme="1"/>
      <name val="Arial Cyr"/>
      <family val="2"/>
      <charset val="204"/>
    </font>
    <font>
      <sz val="12"/>
      <color rgb="FF00B0F0"/>
      <name val="Times New Roman"/>
      <family val="1"/>
      <charset val="204"/>
    </font>
    <font>
      <b/>
      <sz val="9"/>
      <name val="Tahoma"/>
      <family val="2"/>
      <charset val="204"/>
    </font>
    <font>
      <sz val="12"/>
      <name val="Calibri"/>
      <family val="2"/>
      <scheme val="minor"/>
    </font>
    <font>
      <sz val="12"/>
      <color indexed="9"/>
      <name val="Times New Roman"/>
      <family val="1"/>
      <charset val="204"/>
    </font>
    <font>
      <sz val="12"/>
      <color rgb="FF0070C0"/>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s>
  <cellStyleXfs count="14">
    <xf numFmtId="0" fontId="0" fillId="0" borderId="0"/>
    <xf numFmtId="9" fontId="2" fillId="0" borderId="0" applyFont="0" applyFill="0" applyBorder="0" applyAlignment="0" applyProtection="0"/>
    <xf numFmtId="0" fontId="6" fillId="0" borderId="0"/>
    <xf numFmtId="9" fontId="6" fillId="0" borderId="0" applyFont="0" applyFill="0" applyBorder="0" applyAlignment="0" applyProtection="0"/>
    <xf numFmtId="168" fontId="6" fillId="0" borderId="0" applyFont="0" applyFill="0" applyBorder="0" applyAlignment="0" applyProtection="0"/>
    <xf numFmtId="0" fontId="1" fillId="0" borderId="0"/>
    <xf numFmtId="0" fontId="2" fillId="0" borderId="0"/>
    <xf numFmtId="0" fontId="22" fillId="0" borderId="0"/>
    <xf numFmtId="0" fontId="6" fillId="0" borderId="0"/>
    <xf numFmtId="0" fontId="2" fillId="0" borderId="0"/>
    <xf numFmtId="0" fontId="24" fillId="0" borderId="14" applyBorder="0">
      <alignment horizontal="center" vertical="center" wrapText="1"/>
    </xf>
    <xf numFmtId="168" fontId="1" fillId="0" borderId="0" applyFont="0" applyFill="0" applyBorder="0" applyAlignment="0" applyProtection="0"/>
    <xf numFmtId="0" fontId="6" fillId="0" borderId="0"/>
    <xf numFmtId="168" fontId="6" fillId="0" borderId="0" applyFont="0" applyFill="0" applyBorder="0" applyAlignment="0" applyProtection="0"/>
  </cellStyleXfs>
  <cellXfs count="363">
    <xf numFmtId="0" fontId="0" fillId="0" borderId="0" xfId="0"/>
    <xf numFmtId="0" fontId="3" fillId="0" borderId="0" xfId="0" applyFont="1"/>
    <xf numFmtId="0" fontId="5"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7"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xf>
    <xf numFmtId="166" fontId="7" fillId="2" borderId="1" xfId="3" applyNumberFormat="1" applyFont="1" applyFill="1" applyBorder="1" applyAlignment="1">
      <alignment horizontal="center" vertical="center"/>
    </xf>
    <xf numFmtId="10" fontId="7" fillId="2" borderId="1" xfId="3" applyNumberFormat="1" applyFont="1" applyFill="1" applyBorder="1" applyAlignment="1">
      <alignment horizontal="center" vertical="center" wrapText="1"/>
    </xf>
    <xf numFmtId="0" fontId="3" fillId="0" borderId="0" xfId="0" applyFont="1" applyBorder="1"/>
    <xf numFmtId="4" fontId="3" fillId="0" borderId="0" xfId="0" applyNumberFormat="1" applyFont="1" applyFill="1" applyBorder="1"/>
    <xf numFmtId="0" fontId="3" fillId="0" borderId="0" xfId="0" applyFont="1" applyBorder="1" applyAlignment="1">
      <alignment wrapText="1"/>
    </xf>
    <xf numFmtId="0" fontId="7" fillId="0" borderId="0" xfId="0" applyFont="1"/>
    <xf numFmtId="4" fontId="3" fillId="0" borderId="0" xfId="0" applyNumberFormat="1" applyFont="1"/>
    <xf numFmtId="0" fontId="7" fillId="0" borderId="0" xfId="0" applyFont="1" applyAlignment="1">
      <alignment horizontal="left"/>
    </xf>
    <xf numFmtId="4" fontId="3" fillId="0" borderId="0" xfId="0" applyNumberFormat="1" applyFont="1" applyBorder="1"/>
    <xf numFmtId="9" fontId="3" fillId="0" borderId="0" xfId="3" applyFont="1"/>
    <xf numFmtId="4" fontId="7" fillId="0" borderId="1" xfId="0" applyNumberFormat="1" applyFont="1" applyFill="1" applyBorder="1" applyAlignment="1">
      <alignment horizontal="center" vertical="center"/>
    </xf>
    <xf numFmtId="4" fontId="3" fillId="0" borderId="0" xfId="3" applyNumberFormat="1" applyFont="1"/>
    <xf numFmtId="4" fontId="7" fillId="0" borderId="1" xfId="0" quotePrefix="1" applyNumberFormat="1" applyFont="1" applyFill="1" applyBorder="1" applyAlignment="1">
      <alignment horizontal="center" vertical="center"/>
    </xf>
    <xf numFmtId="4"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center" vertical="center"/>
    </xf>
    <xf numFmtId="16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0" fontId="7" fillId="0" borderId="1" xfId="3" applyNumberFormat="1" applyFont="1" applyFill="1" applyBorder="1" applyAlignment="1">
      <alignment horizontal="center" vertical="center"/>
    </xf>
    <xf numFmtId="10" fontId="7" fillId="0" borderId="1" xfId="3"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xf numFmtId="49" fontId="7" fillId="0" borderId="9"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9" xfId="0" applyFont="1" applyFill="1" applyBorder="1" applyAlignment="1">
      <alignment horizontal="center" vertical="center"/>
    </xf>
    <xf numFmtId="0" fontId="7" fillId="0" borderId="9" xfId="0" applyFont="1" applyFill="1" applyBorder="1" applyAlignment="1">
      <alignment horizontal="center" vertical="center"/>
    </xf>
    <xf numFmtId="4" fontId="18" fillId="0" borderId="0" xfId="0" applyNumberFormat="1" applyFont="1" applyFill="1" applyBorder="1" applyAlignment="1">
      <alignment horizontal="left" vertical="center" wrapText="1"/>
    </xf>
    <xf numFmtId="0" fontId="15" fillId="0" borderId="0" xfId="0" applyFont="1" applyFill="1" applyAlignment="1">
      <alignment vertical="center"/>
    </xf>
    <xf numFmtId="0" fontId="7" fillId="0" borderId="0" xfId="6" applyFont="1"/>
    <xf numFmtId="0" fontId="7" fillId="0" borderId="0" xfId="6" applyFont="1" applyAlignment="1">
      <alignment horizontal="left"/>
    </xf>
    <xf numFmtId="0" fontId="7" fillId="0" borderId="0" xfId="6" applyFont="1" applyBorder="1" applyAlignment="1"/>
    <xf numFmtId="0" fontId="7" fillId="0" borderId="0" xfId="6" applyFont="1" applyBorder="1"/>
    <xf numFmtId="0" fontId="7" fillId="0" borderId="0" xfId="6" applyFont="1" applyAlignment="1">
      <alignment horizontal="left" wrapText="1"/>
    </xf>
    <xf numFmtId="49" fontId="7" fillId="0" borderId="13" xfId="7" applyNumberFormat="1" applyFont="1" applyFill="1" applyBorder="1" applyAlignment="1" applyProtection="1">
      <alignment horizontal="left" vertical="center" wrapText="1"/>
    </xf>
    <xf numFmtId="49" fontId="7" fillId="0" borderId="0" xfId="6" applyNumberFormat="1" applyFont="1" applyBorder="1" applyAlignment="1"/>
    <xf numFmtId="0" fontId="7" fillId="0" borderId="0" xfId="6" applyFont="1" applyBorder="1" applyAlignment="1">
      <alignment horizontal="left"/>
    </xf>
    <xf numFmtId="0" fontId="7" fillId="0" borderId="0" xfId="6" applyFont="1" applyBorder="1" applyAlignment="1">
      <alignment horizontal="center"/>
    </xf>
    <xf numFmtId="0" fontId="7" fillId="0" borderId="1" xfId="6" applyFont="1" applyBorder="1" applyAlignment="1">
      <alignment horizontal="center" vertical="center" wrapText="1"/>
    </xf>
    <xf numFmtId="0" fontId="7" fillId="0" borderId="1" xfId="6" applyFont="1" applyBorder="1" applyAlignment="1">
      <alignment horizontal="center" vertical="center"/>
    </xf>
    <xf numFmtId="49" fontId="7" fillId="0" borderId="1" xfId="6" applyNumberFormat="1" applyFont="1" applyBorder="1" applyAlignment="1">
      <alignment horizontal="center" vertical="center"/>
    </xf>
    <xf numFmtId="0" fontId="7" fillId="0" borderId="1" xfId="6" applyFont="1" applyBorder="1" applyAlignment="1">
      <alignment horizontal="justify" vertical="center" wrapText="1"/>
    </xf>
    <xf numFmtId="0" fontId="7" fillId="0" borderId="0" xfId="6" applyFont="1" applyFill="1"/>
    <xf numFmtId="4" fontId="7" fillId="0" borderId="0" xfId="6" applyNumberFormat="1" applyFont="1"/>
    <xf numFmtId="4" fontId="7" fillId="2" borderId="1" xfId="6" applyNumberFormat="1" applyFont="1" applyFill="1" applyBorder="1" applyAlignment="1">
      <alignment horizontal="center" vertical="center"/>
    </xf>
    <xf numFmtId="0" fontId="7" fillId="0" borderId="1" xfId="6" applyFont="1" applyBorder="1" applyAlignment="1">
      <alignment horizontal="left" vertical="center" wrapText="1"/>
    </xf>
    <xf numFmtId="10" fontId="7" fillId="0" borderId="0" xfId="6" applyNumberFormat="1" applyFont="1" applyFill="1"/>
    <xf numFmtId="4" fontId="7" fillId="0" borderId="1" xfId="6" applyNumberFormat="1" applyFont="1" applyBorder="1" applyAlignment="1">
      <alignment horizontal="center" vertical="center"/>
    </xf>
    <xf numFmtId="0" fontId="7" fillId="0" borderId="1" xfId="6" applyFont="1" applyBorder="1" applyAlignment="1">
      <alignment horizontal="justify" vertical="top" wrapText="1"/>
    </xf>
    <xf numFmtId="0" fontId="7" fillId="0" borderId="1" xfId="6" applyFont="1" applyFill="1" applyBorder="1" applyAlignment="1">
      <alignment horizontal="left" vertical="center" wrapText="1"/>
    </xf>
    <xf numFmtId="0" fontId="7" fillId="0" borderId="1" xfId="6" applyFont="1" applyFill="1" applyBorder="1" applyAlignment="1">
      <alignment horizontal="justify" vertical="center" wrapText="1"/>
    </xf>
    <xf numFmtId="0" fontId="7" fillId="0" borderId="1" xfId="8" applyFont="1" applyFill="1" applyBorder="1" applyAlignment="1" applyProtection="1">
      <alignment horizontal="left" vertical="center" wrapText="1"/>
    </xf>
    <xf numFmtId="0" fontId="7" fillId="0" borderId="1" xfId="8" applyFont="1" applyFill="1" applyBorder="1" applyAlignment="1" applyProtection="1">
      <alignment horizontal="left" vertical="center" wrapText="1" indent="1"/>
    </xf>
    <xf numFmtId="0" fontId="23" fillId="0" borderId="0" xfId="6" applyFont="1"/>
    <xf numFmtId="0" fontId="18" fillId="0" borderId="1" xfId="0" applyFont="1" applyBorder="1" applyAlignment="1">
      <alignment wrapText="1"/>
    </xf>
    <xf numFmtId="3" fontId="7" fillId="0" borderId="1" xfId="8" applyNumberFormat="1" applyFont="1" applyFill="1" applyBorder="1" applyAlignment="1" applyProtection="1">
      <alignment horizontal="left" vertical="center" wrapText="1" indent="1"/>
    </xf>
    <xf numFmtId="0" fontId="7" fillId="0" borderId="1" xfId="9" applyFont="1" applyFill="1" applyBorder="1" applyAlignment="1">
      <alignment horizontal="left" vertical="center" wrapText="1"/>
    </xf>
    <xf numFmtId="0" fontId="7" fillId="0" borderId="2" xfId="8" applyFont="1" applyFill="1" applyBorder="1" applyAlignment="1" applyProtection="1">
      <alignment horizontal="left" vertical="top" wrapText="1"/>
    </xf>
    <xf numFmtId="0" fontId="7" fillId="0" borderId="1" xfId="10" applyFont="1" applyFill="1" applyBorder="1" applyAlignment="1" applyProtection="1">
      <alignment horizontal="left" vertical="center" wrapText="1"/>
    </xf>
    <xf numFmtId="3" fontId="7" fillId="2" borderId="1" xfId="6" applyNumberFormat="1" applyFont="1" applyFill="1" applyBorder="1" applyAlignment="1">
      <alignment horizontal="center" vertical="center"/>
    </xf>
    <xf numFmtId="3" fontId="7" fillId="0" borderId="1" xfId="6" applyNumberFormat="1" applyFont="1" applyBorder="1" applyAlignment="1">
      <alignment horizontal="center" vertical="center"/>
    </xf>
    <xf numFmtId="4" fontId="7" fillId="0" borderId="1" xfId="6" applyNumberFormat="1" applyFont="1" applyFill="1" applyBorder="1" applyAlignment="1">
      <alignment horizontal="center" vertical="center"/>
    </xf>
    <xf numFmtId="168" fontId="7" fillId="0" borderId="1" xfId="11" applyFont="1" applyFill="1" applyBorder="1" applyAlignment="1" applyProtection="1">
      <alignment horizontal="center" vertical="center"/>
      <protection locked="0"/>
    </xf>
    <xf numFmtId="168" fontId="7" fillId="0" borderId="1" xfId="11" applyFont="1" applyFill="1" applyBorder="1" applyAlignment="1">
      <alignment horizontal="center" vertical="center"/>
    </xf>
    <xf numFmtId="3" fontId="7" fillId="0" borderId="1" xfId="6" applyNumberFormat="1" applyFont="1" applyFill="1" applyBorder="1" applyAlignment="1">
      <alignment horizontal="center" vertical="center"/>
    </xf>
    <xf numFmtId="0" fontId="7" fillId="0" borderId="0" xfId="6" applyFont="1" applyFill="1" applyAlignment="1">
      <alignment vertical="center"/>
    </xf>
    <xf numFmtId="0" fontId="7" fillId="0" borderId="0" xfId="6" applyFont="1" applyFill="1" applyBorder="1"/>
    <xf numFmtId="0" fontId="7" fillId="0" borderId="1" xfId="6" applyFont="1" applyFill="1" applyBorder="1" applyAlignment="1">
      <alignment horizontal="center" vertical="center"/>
    </xf>
    <xf numFmtId="4" fontId="7" fillId="0" borderId="0" xfId="6" applyNumberFormat="1" applyFont="1" applyFill="1" applyBorder="1" applyAlignment="1">
      <alignment horizontal="center" vertical="center"/>
    </xf>
    <xf numFmtId="4" fontId="7" fillId="0" borderId="0" xfId="6" applyNumberFormat="1" applyFont="1" applyFill="1"/>
    <xf numFmtId="9" fontId="7" fillId="0" borderId="2" xfId="0" applyNumberFormat="1" applyFont="1" applyFill="1" applyBorder="1" applyAlignment="1">
      <alignment horizontal="center" vertical="center"/>
    </xf>
    <xf numFmtId="9" fontId="7" fillId="0" borderId="2" xfId="6" applyNumberFormat="1" applyFont="1" applyBorder="1" applyAlignment="1">
      <alignment horizontal="center" vertical="center"/>
    </xf>
    <xf numFmtId="2" fontId="7" fillId="0" borderId="0" xfId="6" applyNumberFormat="1" applyFont="1" applyFill="1" applyBorder="1" applyAlignment="1">
      <alignment horizontal="center" vertical="center"/>
    </xf>
    <xf numFmtId="0" fontId="7" fillId="0" borderId="10" xfId="6" applyFont="1" applyFill="1" applyBorder="1" applyAlignment="1">
      <alignment horizontal="center" vertical="center"/>
    </xf>
    <xf numFmtId="0" fontId="7" fillId="0" borderId="1" xfId="6" applyFont="1" applyBorder="1" applyAlignment="1">
      <alignment vertical="center" wrapText="1"/>
    </xf>
    <xf numFmtId="0" fontId="7" fillId="0" borderId="10" xfId="6" applyFont="1" applyBorder="1" applyAlignment="1">
      <alignment horizontal="center" vertical="center"/>
    </xf>
    <xf numFmtId="0" fontId="7" fillId="0" borderId="3" xfId="6" applyFont="1" applyBorder="1" applyAlignment="1">
      <alignment horizontal="center" vertical="center"/>
    </xf>
    <xf numFmtId="0" fontId="7" fillId="2" borderId="0" xfId="6" applyFont="1" applyFill="1"/>
    <xf numFmtId="0" fontId="7" fillId="2" borderId="0" xfId="6" applyFont="1" applyFill="1" applyBorder="1" applyAlignment="1">
      <alignment wrapText="1"/>
    </xf>
    <xf numFmtId="0" fontId="25" fillId="2" borderId="0" xfId="6" applyFont="1" applyFill="1"/>
    <xf numFmtId="0" fontId="7" fillId="2" borderId="0" xfId="12" applyFont="1" applyFill="1" applyAlignment="1">
      <alignment wrapText="1"/>
    </xf>
    <xf numFmtId="0" fontId="7" fillId="0" borderId="0" xfId="12" applyFont="1" applyFill="1" applyAlignment="1">
      <alignment wrapText="1"/>
    </xf>
    <xf numFmtId="0" fontId="7" fillId="0" borderId="0" xfId="6" applyFont="1" applyFill="1" applyAlignment="1">
      <alignment wrapText="1"/>
    </xf>
    <xf numFmtId="0" fontId="25" fillId="0" borderId="0" xfId="6" applyFont="1" applyFill="1"/>
    <xf numFmtId="0" fontId="7" fillId="2" borderId="0" xfId="6" applyFont="1" applyFill="1" applyAlignment="1">
      <alignment wrapText="1"/>
    </xf>
    <xf numFmtId="0" fontId="7" fillId="0" borderId="0" xfId="6" applyFont="1" applyFill="1" applyAlignment="1">
      <alignment horizontal="left" wrapText="1"/>
    </xf>
    <xf numFmtId="0" fontId="13" fillId="0" borderId="0" xfId="6" applyFont="1" applyFill="1"/>
    <xf numFmtId="0" fontId="3" fillId="0" borderId="0" xfId="6" applyFont="1" applyFill="1"/>
    <xf numFmtId="0" fontId="7" fillId="0" borderId="0" xfId="6" applyFont="1" applyFill="1" applyAlignment="1">
      <alignment horizontal="left"/>
    </xf>
    <xf numFmtId="0" fontId="7" fillId="0" borderId="7" xfId="6" applyFont="1" applyFill="1" applyBorder="1" applyAlignment="1"/>
    <xf numFmtId="0" fontId="7" fillId="0" borderId="10" xfId="6" applyFont="1" applyFill="1" applyBorder="1" applyAlignment="1">
      <alignment horizontal="center" vertical="center"/>
    </xf>
    <xf numFmtId="0" fontId="15" fillId="0" borderId="0" xfId="6" applyFont="1" applyFill="1"/>
    <xf numFmtId="49" fontId="7" fillId="0" borderId="1" xfId="6" applyNumberFormat="1" applyFont="1" applyFill="1" applyBorder="1" applyAlignment="1">
      <alignment horizontal="center" vertical="center"/>
    </xf>
    <xf numFmtId="0" fontId="7" fillId="0" borderId="1" xfId="6" applyFont="1" applyFill="1" applyBorder="1" applyAlignment="1">
      <alignment vertical="center" wrapText="1"/>
    </xf>
    <xf numFmtId="0" fontId="7" fillId="0" borderId="1" xfId="6" applyFont="1" applyFill="1" applyBorder="1" applyAlignment="1">
      <alignment horizontal="center" vertical="center" wrapText="1"/>
    </xf>
    <xf numFmtId="0" fontId="17" fillId="0" borderId="0" xfId="6" applyFont="1" applyFill="1"/>
    <xf numFmtId="0" fontId="7" fillId="0" borderId="0" xfId="0" applyFont="1" applyFill="1"/>
    <xf numFmtId="0" fontId="5" fillId="0" borderId="0" xfId="0" applyFont="1" applyFill="1" applyAlignment="1">
      <alignment horizontal="center"/>
    </xf>
    <xf numFmtId="0" fontId="5" fillId="0" borderId="0" xfId="0" applyFont="1" applyFill="1" applyBorder="1" applyAlignment="1">
      <alignment horizontal="center"/>
    </xf>
    <xf numFmtId="164" fontId="5" fillId="0" borderId="0" xfId="0" applyNumberFormat="1" applyFont="1" applyFill="1" applyAlignment="1">
      <alignment horizontal="center"/>
    </xf>
    <xf numFmtId="4" fontId="5" fillId="0" borderId="0" xfId="0" applyNumberFormat="1" applyFont="1" applyFill="1" applyAlignment="1">
      <alignment horizontal="center"/>
    </xf>
    <xf numFmtId="4" fontId="3" fillId="0" borderId="0" xfId="0" applyNumberFormat="1" applyFont="1" applyFill="1"/>
    <xf numFmtId="4" fontId="3" fillId="0" borderId="0" xfId="0" applyNumberFormat="1" applyFont="1" applyFill="1" applyAlignment="1">
      <alignment horizontal="center"/>
    </xf>
    <xf numFmtId="0" fontId="7" fillId="0" borderId="1" xfId="0" applyFont="1" applyFill="1" applyBorder="1" applyAlignment="1">
      <alignment vertical="center" wrapText="1"/>
    </xf>
    <xf numFmtId="4" fontId="3" fillId="0" borderId="0" xfId="3" applyNumberFormat="1" applyFont="1" applyBorder="1"/>
    <xf numFmtId="166" fontId="3" fillId="0" borderId="0" xfId="3" applyNumberFormat="1" applyFont="1" applyBorder="1"/>
    <xf numFmtId="167" fontId="3" fillId="0" borderId="0" xfId="0" applyNumberFormat="1" applyFont="1" applyBorder="1"/>
    <xf numFmtId="2" fontId="3" fillId="0" borderId="0" xfId="0" applyNumberFormat="1" applyFont="1" applyBorder="1"/>
    <xf numFmtId="3" fontId="3" fillId="0" borderId="0" xfId="0" applyNumberFormat="1" applyFont="1" applyBorder="1"/>
    <xf numFmtId="0" fontId="3" fillId="0" borderId="1" xfId="0" applyFont="1" applyFill="1" applyBorder="1" applyAlignment="1">
      <alignment horizontal="left" vertical="center" wrapText="1"/>
    </xf>
    <xf numFmtId="4" fontId="7" fillId="0" borderId="0" xfId="0" applyNumberFormat="1" applyFont="1" applyFill="1" applyBorder="1" applyAlignment="1">
      <alignment horizontal="center" vertical="center"/>
    </xf>
    <xf numFmtId="168" fontId="3" fillId="0" borderId="0" xfId="3" applyNumberFormat="1" applyFont="1" applyBorder="1"/>
    <xf numFmtId="168" fontId="3" fillId="0" borderId="0" xfId="13" applyFont="1" applyBorder="1"/>
    <xf numFmtId="168" fontId="3" fillId="0" borderId="0" xfId="0" applyNumberFormat="1" applyFont="1" applyBorder="1"/>
    <xf numFmtId="0" fontId="3" fillId="0" borderId="0" xfId="0" applyFont="1" applyFill="1" applyBorder="1" applyAlignment="1">
      <alignment vertical="center" wrapText="1"/>
    </xf>
    <xf numFmtId="0" fontId="3" fillId="0" borderId="0" xfId="0" applyFont="1" applyFill="1" applyBorder="1"/>
    <xf numFmtId="0" fontId="3" fillId="0" borderId="0" xfId="0" applyFont="1" applyFill="1" applyBorder="1" applyAlignment="1">
      <alignment wrapText="1"/>
    </xf>
    <xf numFmtId="4" fontId="7" fillId="0" borderId="0" xfId="0" applyNumberFormat="1" applyFont="1" applyFill="1"/>
    <xf numFmtId="0" fontId="3" fillId="2" borderId="0" xfId="0" applyFont="1" applyFill="1"/>
    <xf numFmtId="4" fontId="3" fillId="2" borderId="0" xfId="0" applyNumberFormat="1" applyFont="1" applyFill="1"/>
    <xf numFmtId="0" fontId="3" fillId="2" borderId="0" xfId="0" applyFont="1" applyFill="1" applyBorder="1"/>
    <xf numFmtId="0" fontId="3" fillId="2" borderId="0" xfId="0" applyFont="1" applyFill="1" applyBorder="1" applyAlignment="1">
      <alignment vertical="center" wrapText="1"/>
    </xf>
    <xf numFmtId="4" fontId="3" fillId="2" borderId="0" xfId="0" applyNumberFormat="1" applyFont="1" applyFill="1" applyBorder="1"/>
    <xf numFmtId="0" fontId="14" fillId="0" borderId="0" xfId="0" applyFont="1" applyAlignment="1">
      <alignment horizontal="center"/>
    </xf>
    <xf numFmtId="0" fontId="12" fillId="0" borderId="0" xfId="0" applyFont="1"/>
    <xf numFmtId="0" fontId="12" fillId="0" borderId="0" xfId="0" applyFont="1" applyAlignment="1">
      <alignment horizontal="center"/>
    </xf>
    <xf numFmtId="168" fontId="12" fillId="0" borderId="0" xfId="4" applyFont="1" applyAlignment="1">
      <alignment horizontal="center"/>
    </xf>
    <xf numFmtId="168" fontId="12" fillId="0" borderId="0" xfId="0" applyNumberFormat="1" applyFont="1" applyAlignment="1">
      <alignment horizontal="center"/>
    </xf>
    <xf numFmtId="0" fontId="18" fillId="0" borderId="0" xfId="0" applyFont="1" applyAlignment="1"/>
    <xf numFmtId="0" fontId="18" fillId="0" borderId="0" xfId="0" applyFont="1" applyAlignment="1">
      <alignment horizontal="left"/>
    </xf>
    <xf numFmtId="49" fontId="18" fillId="0" borderId="7" xfId="0" applyNumberFormat="1" applyFont="1" applyBorder="1" applyAlignment="1"/>
    <xf numFmtId="0" fontId="18" fillId="0" borderId="0" xfId="0" applyFont="1"/>
    <xf numFmtId="49" fontId="18" fillId="0" borderId="8" xfId="0" applyNumberFormat="1" applyFont="1" applyBorder="1" applyAlignment="1"/>
    <xf numFmtId="0" fontId="7" fillId="0" borderId="1" xfId="0" applyFont="1" applyBorder="1"/>
    <xf numFmtId="0" fontId="7" fillId="0" borderId="1" xfId="0" applyFont="1" applyBorder="1" applyAlignment="1">
      <alignment vertical="center"/>
    </xf>
    <xf numFmtId="0" fontId="11" fillId="0" borderId="0" xfId="0" applyFont="1" applyAlignment="1">
      <alignment horizontal="center"/>
    </xf>
    <xf numFmtId="0" fontId="7" fillId="0" borderId="1" xfId="0" applyFont="1" applyBorder="1" applyAlignment="1">
      <alignment horizontal="justify" vertical="center" wrapText="1"/>
    </xf>
    <xf numFmtId="4" fontId="11" fillId="0" borderId="0" xfId="0" applyNumberFormat="1" applyFont="1" applyAlignment="1">
      <alignment horizontal="center"/>
    </xf>
    <xf numFmtId="10" fontId="7" fillId="0" borderId="1" xfId="0" applyNumberFormat="1" applyFont="1" applyFill="1" applyBorder="1" applyAlignment="1">
      <alignment horizontal="left" vertical="center" wrapText="1"/>
    </xf>
    <xf numFmtId="10" fontId="12" fillId="0" borderId="0" xfId="0" applyNumberFormat="1" applyFont="1"/>
    <xf numFmtId="4" fontId="12" fillId="0" borderId="0" xfId="0" applyNumberFormat="1" applyFont="1" applyAlignment="1">
      <alignment horizontal="center"/>
    </xf>
    <xf numFmtId="4" fontId="12" fillId="0" borderId="0" xfId="0" applyNumberFormat="1" applyFont="1"/>
    <xf numFmtId="170" fontId="12" fillId="0" borderId="0" xfId="0" applyNumberFormat="1" applyFont="1"/>
    <xf numFmtId="165" fontId="18" fillId="0" borderId="1" xfId="2" applyNumberFormat="1" applyFont="1" applyBorder="1" applyAlignment="1">
      <alignment horizontal="center" vertical="center"/>
    </xf>
    <xf numFmtId="10" fontId="18" fillId="2" borderId="1" xfId="0" applyNumberFormat="1" applyFont="1" applyFill="1" applyBorder="1" applyAlignment="1">
      <alignment horizontal="left" vertical="center" wrapText="1"/>
    </xf>
    <xf numFmtId="49" fontId="18" fillId="0" borderId="1" xfId="0" applyNumberFormat="1" applyFont="1" applyBorder="1" applyAlignment="1">
      <alignment vertical="center"/>
    </xf>
    <xf numFmtId="0" fontId="18" fillId="0" borderId="1" xfId="0" applyFont="1" applyBorder="1" applyAlignment="1">
      <alignment horizontal="justify" vertical="center" wrapText="1"/>
    </xf>
    <xf numFmtId="0" fontId="18" fillId="0" borderId="1" xfId="0" applyFont="1" applyBorder="1" applyAlignment="1">
      <alignment horizontal="center" vertical="center"/>
    </xf>
    <xf numFmtId="165" fontId="18" fillId="2" borderId="1" xfId="0" applyNumberFormat="1" applyFont="1" applyFill="1" applyBorder="1" applyAlignment="1">
      <alignment horizontal="center" vertical="center"/>
    </xf>
    <xf numFmtId="165" fontId="7" fillId="2" borderId="1" xfId="2" applyNumberFormat="1" applyFont="1" applyFill="1" applyBorder="1" applyAlignment="1">
      <alignment horizontal="center" vertical="center"/>
    </xf>
    <xf numFmtId="4" fontId="18" fillId="2" borderId="1" xfId="0" applyNumberFormat="1" applyFont="1" applyFill="1" applyBorder="1" applyAlignment="1">
      <alignment horizontal="center" vertical="center"/>
    </xf>
    <xf numFmtId="10" fontId="11" fillId="0" borderId="0" xfId="0" applyNumberFormat="1" applyFont="1"/>
    <xf numFmtId="2" fontId="12" fillId="0" borderId="0" xfId="0" applyNumberFormat="1" applyFont="1"/>
    <xf numFmtId="165" fontId="7" fillId="0" borderId="1" xfId="2" applyNumberFormat="1" applyFont="1" applyFill="1" applyBorder="1" applyAlignment="1">
      <alignment horizontal="center" vertical="center"/>
    </xf>
    <xf numFmtId="10" fontId="18" fillId="2" borderId="1" xfId="0" applyNumberFormat="1" applyFont="1" applyFill="1" applyBorder="1" applyAlignment="1">
      <alignment vertical="center" wrapText="1"/>
    </xf>
    <xf numFmtId="4" fontId="18" fillId="0" borderId="1" xfId="0" applyNumberFormat="1" applyFont="1" applyFill="1" applyBorder="1" applyAlignment="1">
      <alignment horizontal="center" vertical="center"/>
    </xf>
    <xf numFmtId="10" fontId="27" fillId="2" borderId="1" xfId="0" applyNumberFormat="1" applyFont="1" applyFill="1" applyBorder="1" applyAlignment="1">
      <alignment vertical="center" wrapText="1"/>
    </xf>
    <xf numFmtId="49" fontId="18" fillId="0" borderId="1" xfId="0" applyNumberFormat="1" applyFont="1" applyFill="1" applyBorder="1" applyAlignment="1">
      <alignment vertical="center"/>
    </xf>
    <xf numFmtId="0" fontId="18" fillId="0" borderId="1" xfId="0" applyFont="1" applyFill="1" applyBorder="1" applyAlignment="1">
      <alignment horizontal="justify" vertical="center" wrapText="1"/>
    </xf>
    <xf numFmtId="0" fontId="18" fillId="0" borderId="1" xfId="0" applyFont="1" applyFill="1" applyBorder="1" applyAlignment="1">
      <alignment horizontal="center" vertical="center"/>
    </xf>
    <xf numFmtId="165" fontId="18" fillId="0" borderId="1" xfId="2" applyNumberFormat="1" applyFont="1" applyFill="1" applyBorder="1" applyAlignment="1">
      <alignment horizontal="center" vertical="center"/>
    </xf>
    <xf numFmtId="10" fontId="11" fillId="2" borderId="1" xfId="0" applyNumberFormat="1" applyFont="1" applyFill="1" applyBorder="1" applyAlignment="1">
      <alignment horizontal="left" vertical="center" wrapText="1"/>
    </xf>
    <xf numFmtId="0" fontId="11" fillId="0" borderId="0" xfId="0" applyFont="1"/>
    <xf numFmtId="10" fontId="27" fillId="2" borderId="1" xfId="0" applyNumberFormat="1" applyFont="1" applyFill="1" applyBorder="1" applyAlignment="1">
      <alignment horizontal="left" vertical="center" wrapText="1"/>
    </xf>
    <xf numFmtId="0" fontId="12" fillId="0" borderId="0" xfId="0" applyFont="1" applyFill="1"/>
    <xf numFmtId="10" fontId="11" fillId="0" borderId="0" xfId="0" applyNumberFormat="1" applyFont="1" applyFill="1"/>
    <xf numFmtId="0" fontId="11" fillId="0" borderId="0" xfId="0" applyFont="1" applyFill="1" applyAlignment="1">
      <alignment horizontal="center"/>
    </xf>
    <xf numFmtId="10" fontId="12" fillId="0" borderId="0" xfId="0" applyNumberFormat="1" applyFont="1" applyFill="1"/>
    <xf numFmtId="168" fontId="18" fillId="2" borderId="1" xfId="13" applyFont="1" applyFill="1" applyBorder="1" applyAlignment="1">
      <alignment horizontal="left" vertical="center" wrapText="1"/>
    </xf>
    <xf numFmtId="3" fontId="18" fillId="2" borderId="1" xfId="0" applyNumberFormat="1" applyFont="1" applyFill="1" applyBorder="1" applyAlignment="1">
      <alignment horizontal="center" vertical="center"/>
    </xf>
    <xf numFmtId="10" fontId="18" fillId="0" borderId="1" xfId="0" applyNumberFormat="1" applyFont="1" applyFill="1" applyBorder="1" applyAlignment="1">
      <alignment horizontal="left" vertical="center" wrapText="1"/>
    </xf>
    <xf numFmtId="3" fontId="18" fillId="0" borderId="1" xfId="2" applyNumberFormat="1" applyFont="1" applyFill="1" applyBorder="1" applyAlignment="1">
      <alignment horizontal="center" vertical="center"/>
    </xf>
    <xf numFmtId="0" fontId="18" fillId="0" borderId="1" xfId="2" applyFont="1" applyBorder="1" applyAlignment="1">
      <alignment horizontal="center" vertical="center"/>
    </xf>
    <xf numFmtId="4" fontId="18" fillId="0" borderId="1" xfId="2" applyNumberFormat="1" applyFont="1" applyFill="1" applyBorder="1" applyAlignment="1">
      <alignment horizontal="center" vertical="center"/>
    </xf>
    <xf numFmtId="2"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69" fontId="18" fillId="0" borderId="1" xfId="2" applyNumberFormat="1" applyFont="1" applyFill="1" applyBorder="1" applyAlignment="1">
      <alignment horizontal="center" vertical="center"/>
    </xf>
    <xf numFmtId="10" fontId="18" fillId="0" borderId="1" xfId="0" applyNumberFormat="1" applyFont="1" applyFill="1" applyBorder="1" applyAlignment="1">
      <alignment horizontal="center" vertical="center"/>
    </xf>
    <xf numFmtId="0" fontId="18" fillId="0" borderId="1" xfId="0" applyFont="1" applyBorder="1" applyAlignment="1">
      <alignment horizontal="left" vertical="center" wrapText="1"/>
    </xf>
    <xf numFmtId="0" fontId="18" fillId="0" borderId="1" xfId="2" applyFont="1" applyFill="1" applyBorder="1" applyAlignment="1">
      <alignment horizontal="center" vertical="center"/>
    </xf>
    <xf numFmtId="0" fontId="18" fillId="0" borderId="1" xfId="0" applyFont="1" applyFill="1" applyBorder="1" applyAlignment="1">
      <alignment horizontal="center" vertical="center" wrapText="1"/>
    </xf>
    <xf numFmtId="0" fontId="7" fillId="0" borderId="0" xfId="0" applyFont="1" applyAlignment="1">
      <alignment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15" fillId="0" borderId="1" xfId="0" applyFont="1" applyFill="1" applyBorder="1" applyAlignment="1">
      <alignment vertical="center" wrapText="1"/>
    </xf>
    <xf numFmtId="3" fontId="15"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3" fontId="15" fillId="0" borderId="1" xfId="0" applyNumberFormat="1" applyFont="1" applyFill="1" applyBorder="1" applyAlignment="1">
      <alignment vertical="center" wrapText="1"/>
    </xf>
    <xf numFmtId="3" fontId="21" fillId="0" borderId="1" xfId="0" applyNumberFormat="1" applyFont="1" applyFill="1" applyBorder="1" applyAlignment="1">
      <alignment horizontal="center" vertical="center"/>
    </xf>
    <xf numFmtId="0" fontId="13" fillId="0" borderId="0" xfId="0" applyFont="1" applyFill="1" applyAlignment="1">
      <alignment vertical="center"/>
    </xf>
    <xf numFmtId="0" fontId="3"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Border="1" applyAlignment="1">
      <alignment vertical="center"/>
    </xf>
    <xf numFmtId="49" fontId="7" fillId="0" borderId="7" xfId="0" applyNumberFormat="1" applyFont="1" applyFill="1" applyBorder="1" applyAlignment="1">
      <alignment vertical="center"/>
    </xf>
    <xf numFmtId="49" fontId="7" fillId="0" borderId="0" xfId="0" applyNumberFormat="1" applyFont="1" applyFill="1" applyBorder="1" applyAlignment="1">
      <alignment vertical="center"/>
    </xf>
    <xf numFmtId="49" fontId="7" fillId="0" borderId="8" xfId="0" applyNumberFormat="1" applyFont="1" applyFill="1" applyBorder="1" applyAlignment="1">
      <alignment vertical="center"/>
    </xf>
    <xf numFmtId="0" fontId="7" fillId="0" borderId="0" xfId="0" applyFont="1" applyFill="1" applyAlignment="1">
      <alignment horizontal="right" vertical="center"/>
    </xf>
    <xf numFmtId="0" fontId="15" fillId="0" borderId="1" xfId="0" applyFont="1" applyFill="1" applyBorder="1" applyAlignment="1">
      <alignment horizontal="center" vertical="center" wrapText="1"/>
    </xf>
    <xf numFmtId="0" fontId="17" fillId="0" borderId="0" xfId="0" applyFont="1" applyFill="1" applyAlignment="1">
      <alignment vertical="center"/>
    </xf>
    <xf numFmtId="4" fontId="15" fillId="0" borderId="1" xfId="0" applyNumberFormat="1" applyFont="1" applyFill="1" applyBorder="1" applyAlignment="1">
      <alignment horizontal="center" vertical="center"/>
    </xf>
    <xf numFmtId="4" fontId="7" fillId="0" borderId="10" xfId="6" applyNumberFormat="1" applyFont="1" applyFill="1" applyBorder="1" applyAlignment="1">
      <alignment horizontal="center" vertical="center"/>
    </xf>
    <xf numFmtId="0" fontId="7" fillId="0" borderId="10" xfId="6" applyFont="1" applyFill="1" applyBorder="1" applyAlignment="1">
      <alignment horizontal="center" vertical="center" wrapText="1"/>
    </xf>
    <xf numFmtId="4" fontId="7" fillId="0" borderId="10" xfId="0" applyNumberFormat="1" applyFont="1" applyFill="1" applyBorder="1" applyAlignment="1">
      <alignment horizontal="center" vertical="center"/>
    </xf>
    <xf numFmtId="0" fontId="7" fillId="2" borderId="1" xfId="0" applyFont="1" applyFill="1" applyBorder="1" applyAlignment="1">
      <alignment vertical="center" wrapText="1"/>
    </xf>
    <xf numFmtId="0" fontId="3" fillId="0" borderId="0" xfId="0" applyFont="1" applyFill="1" applyAlignment="1">
      <alignment horizontal="center"/>
    </xf>
    <xf numFmtId="0" fontId="7" fillId="0" borderId="0" xfId="0" applyFont="1" applyFill="1" applyAlignment="1">
      <alignment horizontal="left"/>
    </xf>
    <xf numFmtId="164" fontId="3" fillId="0" borderId="0" xfId="0" applyNumberFormat="1" applyFont="1" applyFill="1" applyAlignment="1">
      <alignment horizontal="center"/>
    </xf>
    <xf numFmtId="3" fontId="7" fillId="0" borderId="1" xfId="0" applyNumberFormat="1" applyFont="1" applyFill="1" applyBorder="1" applyAlignment="1">
      <alignment horizontal="left" vertical="center" wrapText="1"/>
    </xf>
    <xf numFmtId="166" fontId="15" fillId="0" borderId="0" xfId="1" applyNumberFormat="1" applyFont="1" applyFill="1"/>
    <xf numFmtId="9" fontId="15" fillId="0" borderId="0" xfId="1" applyFont="1" applyFill="1"/>
    <xf numFmtId="0" fontId="3" fillId="0" borderId="0" xfId="6" applyFont="1" applyFill="1" applyAlignment="1">
      <alignment horizontal="center"/>
    </xf>
    <xf numFmtId="0" fontId="7" fillId="0" borderId="0" xfId="6" applyFont="1" applyFill="1" applyAlignment="1">
      <alignment horizontal="center"/>
    </xf>
    <xf numFmtId="0" fontId="7" fillId="0" borderId="7" xfId="6" applyFont="1" applyFill="1" applyBorder="1" applyAlignment="1">
      <alignment horizontal="center"/>
    </xf>
    <xf numFmtId="4" fontId="7" fillId="0" borderId="0" xfId="6" applyNumberFormat="1" applyFont="1" applyFill="1" applyAlignment="1">
      <alignment horizontal="center"/>
    </xf>
    <xf numFmtId="0" fontId="15" fillId="0" borderId="1" xfId="0" applyFont="1" applyFill="1" applyBorder="1" applyAlignment="1">
      <alignment horizontal="left" vertical="center" wrapText="1"/>
    </xf>
    <xf numFmtId="0" fontId="3" fillId="2" borderId="0" xfId="0" applyFont="1" applyFill="1" applyAlignment="1">
      <alignment vertical="center"/>
    </xf>
    <xf numFmtId="0" fontId="5" fillId="2" borderId="0" xfId="0" applyFont="1" applyFill="1" applyAlignment="1">
      <alignment horizontal="center"/>
    </xf>
    <xf numFmtId="0" fontId="5" fillId="2" borderId="0" xfId="0" applyFont="1" applyFill="1" applyAlignment="1">
      <alignment horizontal="center" vertical="center"/>
    </xf>
    <xf numFmtId="0" fontId="7" fillId="2" borderId="0" xfId="2" applyFont="1" applyFill="1"/>
    <xf numFmtId="0" fontId="5" fillId="2" borderId="0" xfId="0" applyFont="1" applyFill="1" applyBorder="1" applyAlignment="1">
      <alignment horizontal="center"/>
    </xf>
    <xf numFmtId="164" fontId="5" fillId="2" borderId="0" xfId="0" applyNumberFormat="1" applyFont="1" applyFill="1" applyAlignment="1">
      <alignment horizontal="center"/>
    </xf>
    <xf numFmtId="0" fontId="9" fillId="2" borderId="0" xfId="0" applyFont="1" applyFill="1" applyAlignment="1">
      <alignment horizontal="center"/>
    </xf>
    <xf numFmtId="164" fontId="9" fillId="2" borderId="0" xfId="0" applyNumberFormat="1" applyFont="1" applyFill="1" applyAlignment="1">
      <alignment horizontal="center"/>
    </xf>
    <xf numFmtId="4" fontId="9" fillId="2" borderId="0" xfId="0" applyNumberFormat="1" applyFont="1" applyFill="1" applyAlignment="1">
      <alignment horizontal="center"/>
    </xf>
    <xf numFmtId="4" fontId="10" fillId="2" borderId="0" xfId="0" applyNumberFormat="1" applyFont="1" applyFill="1"/>
    <xf numFmtId="10" fontId="7" fillId="2" borderId="1" xfId="2" quotePrefix="1" applyNumberFormat="1" applyFont="1" applyFill="1" applyBorder="1" applyAlignment="1">
      <alignment horizontal="left" vertical="center" wrapText="1"/>
    </xf>
    <xf numFmtId="0" fontId="7" fillId="2" borderId="0" xfId="0" applyFont="1" applyFill="1"/>
    <xf numFmtId="4" fontId="7" fillId="2" borderId="0" xfId="0" applyNumberFormat="1" applyFont="1" applyFill="1"/>
    <xf numFmtId="0" fontId="7" fillId="2" borderId="0" xfId="0" applyFont="1" applyFill="1" applyAlignment="1">
      <alignment vertical="center"/>
    </xf>
    <xf numFmtId="0" fontId="5" fillId="2" borderId="0" xfId="0" applyFont="1" applyFill="1"/>
    <xf numFmtId="0" fontId="7" fillId="0" borderId="0" xfId="6" applyFont="1" applyFill="1" applyBorder="1" applyAlignment="1"/>
    <xf numFmtId="49" fontId="7" fillId="0" borderId="0" xfId="6" applyNumberFormat="1" applyFont="1" applyFill="1" applyBorder="1" applyAlignment="1"/>
    <xf numFmtId="0" fontId="7" fillId="0" borderId="0" xfId="6" applyFont="1" applyFill="1" applyBorder="1" applyAlignment="1">
      <alignment horizontal="left"/>
    </xf>
    <xf numFmtId="0" fontId="7" fillId="0" borderId="0" xfId="6" applyFont="1" applyFill="1" applyBorder="1" applyAlignment="1">
      <alignment horizontal="center"/>
    </xf>
    <xf numFmtId="0" fontId="7" fillId="0" borderId="1" xfId="6" applyFont="1" applyFill="1" applyBorder="1" applyAlignment="1">
      <alignment horizontal="justify" vertical="top" wrapText="1"/>
    </xf>
    <xf numFmtId="0" fontId="7" fillId="0" borderId="1" xfId="2" applyFont="1" applyFill="1" applyBorder="1" applyAlignment="1">
      <alignment horizontal="left" vertical="center" wrapText="1"/>
    </xf>
    <xf numFmtId="165" fontId="7" fillId="0" borderId="1" xfId="6" applyNumberFormat="1" applyFont="1" applyFill="1" applyBorder="1" applyAlignment="1">
      <alignment horizontal="center" vertical="center"/>
    </xf>
    <xf numFmtId="0" fontId="7" fillId="0" borderId="1" xfId="6" applyFont="1" applyFill="1" applyBorder="1" applyAlignment="1">
      <alignment horizontal="left" vertical="top" wrapText="1"/>
    </xf>
    <xf numFmtId="3" fontId="7" fillId="0" borderId="1" xfId="6" applyNumberFormat="1" applyFont="1" applyFill="1" applyBorder="1" applyAlignment="1">
      <alignment horizontal="center" vertical="center" wrapText="1"/>
    </xf>
    <xf numFmtId="10" fontId="7" fillId="0" borderId="2" xfId="6" applyNumberFormat="1" applyFont="1" applyFill="1" applyBorder="1" applyAlignment="1">
      <alignment horizontal="center" vertical="center"/>
    </xf>
    <xf numFmtId="0" fontId="7" fillId="0" borderId="3" xfId="6" applyFont="1" applyFill="1" applyBorder="1" applyAlignment="1">
      <alignment horizontal="center" vertical="center"/>
    </xf>
    <xf numFmtId="0" fontId="7" fillId="0" borderId="0" xfId="6" applyFont="1" applyFill="1" applyBorder="1" applyAlignment="1">
      <alignment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xf>
    <xf numFmtId="10" fontId="21" fillId="0" borderId="1" xfId="0" applyNumberFormat="1" applyFont="1" applyFill="1" applyBorder="1" applyAlignment="1">
      <alignment horizontal="center" vertical="center"/>
    </xf>
    <xf numFmtId="49" fontId="7" fillId="0" borderId="1" xfId="0" applyNumberFormat="1" applyFont="1" applyBorder="1" applyAlignment="1">
      <alignment vertical="center"/>
    </xf>
    <xf numFmtId="4" fontId="18" fillId="0" borderId="1" xfId="2" applyNumberFormat="1" applyFont="1" applyBorder="1" applyAlignment="1">
      <alignment horizontal="center" vertical="center"/>
    </xf>
    <xf numFmtId="3" fontId="18" fillId="0" borderId="1" xfId="2" applyNumberFormat="1" applyFont="1" applyBorder="1" applyAlignment="1">
      <alignment horizontal="center" vertical="center"/>
    </xf>
    <xf numFmtId="3" fontId="18" fillId="0" borderId="1" xfId="0" applyNumberFormat="1" applyFont="1" applyFill="1" applyBorder="1" applyAlignment="1">
      <alignment horizontal="center" vertical="center"/>
    </xf>
    <xf numFmtId="4" fontId="7" fillId="2" borderId="1" xfId="0" applyNumberFormat="1" applyFont="1" applyFill="1" applyBorder="1" applyAlignment="1">
      <alignment horizontal="left" vertical="center" wrapText="1"/>
    </xf>
    <xf numFmtId="10" fontId="7" fillId="2" borderId="1" xfId="0" applyNumberFormat="1" applyFont="1" applyFill="1" applyBorder="1" applyAlignment="1">
      <alignment horizontal="left" vertical="center" wrapText="1"/>
    </xf>
    <xf numFmtId="0" fontId="7" fillId="2" borderId="1" xfId="6" applyFont="1" applyFill="1" applyBorder="1" applyAlignment="1">
      <alignment vertical="center" wrapText="1"/>
    </xf>
    <xf numFmtId="10" fontId="7" fillId="2" borderId="1" xfId="2" applyNumberFormat="1" applyFont="1" applyFill="1" applyBorder="1" applyAlignment="1">
      <alignment horizontal="left" vertical="center" wrapText="1"/>
    </xf>
    <xf numFmtId="0" fontId="7" fillId="2" borderId="1" xfId="0" quotePrefix="1" applyFont="1" applyFill="1" applyBorder="1" applyAlignment="1">
      <alignment horizontal="left" vertical="center" wrapText="1"/>
    </xf>
    <xf numFmtId="4" fontId="7" fillId="2" borderId="1" xfId="0" applyNumberFormat="1" applyFont="1" applyFill="1" applyBorder="1" applyAlignment="1">
      <alignment horizontal="left" vertical="center"/>
    </xf>
    <xf numFmtId="0" fontId="7" fillId="2" borderId="1" xfId="0" applyFont="1" applyFill="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vertical="center" wrapText="1"/>
    </xf>
    <xf numFmtId="3" fontId="7" fillId="2" borderId="1" xfId="0" applyNumberFormat="1" applyFont="1" applyFill="1" applyBorder="1" applyAlignment="1">
      <alignment horizontal="center" vertical="center"/>
    </xf>
    <xf numFmtId="4" fontId="7" fillId="0" borderId="1" xfId="0" applyNumberFormat="1" applyFont="1" applyBorder="1" applyAlignment="1">
      <alignment horizontal="center" vertical="center"/>
    </xf>
    <xf numFmtId="9" fontId="3" fillId="0" borderId="0" xfId="1" applyFont="1"/>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4" fontId="7" fillId="0" borderId="1" xfId="0" applyNumberFormat="1" applyFont="1" applyFill="1" applyBorder="1" applyAlignment="1">
      <alignment horizontal="left" vertical="top" wrapText="1"/>
    </xf>
    <xf numFmtId="0" fontId="3" fillId="2" borderId="0" xfId="0" applyFont="1" applyFill="1" applyAlignment="1">
      <alignment horizontal="center"/>
    </xf>
    <xf numFmtId="0" fontId="4" fillId="2" borderId="0" xfId="0" applyFont="1" applyFill="1" applyAlignment="1">
      <alignment horizont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xf>
    <xf numFmtId="0" fontId="7" fillId="2" borderId="0" xfId="0" applyFont="1" applyFill="1" applyAlignment="1">
      <alignment horizontal="left" vertical="center" wrapText="1"/>
    </xf>
    <xf numFmtId="0" fontId="16" fillId="0" borderId="0" xfId="0" applyFont="1" applyFill="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xf>
    <xf numFmtId="0" fontId="7" fillId="0" borderId="9" xfId="0" applyFont="1" applyFill="1" applyBorder="1" applyAlignment="1">
      <alignment horizontal="center"/>
    </xf>
    <xf numFmtId="0" fontId="7" fillId="0" borderId="5" xfId="0" applyFont="1" applyFill="1" applyBorder="1" applyAlignment="1">
      <alignment horizontal="center"/>
    </xf>
    <xf numFmtId="0" fontId="7" fillId="0" borderId="0" xfId="0" applyFont="1" applyFill="1" applyAlignment="1">
      <alignment horizontal="left" vertical="center" wrapText="1"/>
    </xf>
    <xf numFmtId="4" fontId="7" fillId="0" borderId="2" xfId="0" applyNumberFormat="1" applyFont="1" applyFill="1" applyBorder="1" applyAlignment="1">
      <alignment horizontal="left" vertical="center" wrapText="1"/>
    </xf>
    <xf numFmtId="4" fontId="7" fillId="0" borderId="6"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4" fontId="7" fillId="0" borderId="2"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4" fillId="0" borderId="0" xfId="0" applyFont="1" applyAlignment="1">
      <alignment horizont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7" fillId="0" borderId="0" xfId="0" applyFont="1" applyFill="1" applyAlignment="1">
      <alignment horizontal="justify" vertical="center" wrapText="1"/>
    </xf>
    <xf numFmtId="3" fontId="15" fillId="0" borderId="2" xfId="0" applyNumberFormat="1" applyFont="1" applyFill="1" applyBorder="1" applyAlignment="1">
      <alignment horizontal="center" vertical="center"/>
    </xf>
    <xf numFmtId="3" fontId="15" fillId="0" borderId="6" xfId="0" applyNumberFormat="1" applyFont="1" applyFill="1" applyBorder="1" applyAlignment="1">
      <alignment horizontal="center" vertical="center"/>
    </xf>
    <xf numFmtId="3" fontId="15" fillId="0" borderId="3" xfId="0" applyNumberFormat="1" applyFont="1" applyFill="1" applyBorder="1" applyAlignment="1">
      <alignment horizontal="center" vertical="center"/>
    </xf>
    <xf numFmtId="0" fontId="14" fillId="0" borderId="0" xfId="6" applyFont="1" applyAlignment="1">
      <alignment horizontal="center"/>
    </xf>
    <xf numFmtId="0" fontId="7" fillId="0" borderId="1" xfId="6" applyFont="1" applyBorder="1" applyAlignment="1">
      <alignment horizontal="center" vertical="center"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7" fillId="0" borderId="3" xfId="6" applyFont="1" applyBorder="1" applyAlignment="1">
      <alignment horizontal="center" vertical="center"/>
    </xf>
    <xf numFmtId="0" fontId="7" fillId="0" borderId="10" xfId="6" applyFont="1" applyBorder="1" applyAlignment="1">
      <alignment horizontal="center" vertical="center"/>
    </xf>
    <xf numFmtId="0" fontId="7" fillId="0" borderId="11" xfId="6" applyFont="1" applyBorder="1" applyAlignment="1">
      <alignment horizontal="center" vertical="center"/>
    </xf>
    <xf numFmtId="0" fontId="7" fillId="2" borderId="0" xfId="6" applyFont="1" applyFill="1" applyAlignment="1">
      <alignment horizontal="left" wrapText="1"/>
    </xf>
    <xf numFmtId="0" fontId="7" fillId="0" borderId="12" xfId="6" applyFont="1" applyFill="1" applyBorder="1" applyAlignment="1">
      <alignment horizontal="center" vertical="center" wrapText="1"/>
    </xf>
    <xf numFmtId="4" fontId="7" fillId="0" borderId="2" xfId="6" applyNumberFormat="1" applyFont="1" applyFill="1" applyBorder="1" applyAlignment="1">
      <alignment horizontal="center" vertical="center"/>
    </xf>
    <xf numFmtId="4" fontId="7" fillId="0" borderId="6" xfId="6" applyNumberFormat="1" applyFont="1" applyFill="1" applyBorder="1" applyAlignment="1">
      <alignment horizontal="center" vertical="center"/>
    </xf>
    <xf numFmtId="4" fontId="7" fillId="0" borderId="3" xfId="6" applyNumberFormat="1" applyFont="1" applyFill="1" applyBorder="1" applyAlignment="1">
      <alignment horizontal="center" vertical="center"/>
    </xf>
    <xf numFmtId="0" fontId="7" fillId="2" borderId="0" xfId="12" applyFont="1" applyFill="1" applyAlignment="1">
      <alignment horizontal="left" wrapText="1"/>
    </xf>
    <xf numFmtId="0" fontId="7" fillId="0" borderId="0" xfId="6" applyFont="1" applyFill="1" applyAlignment="1">
      <alignment horizontal="left" wrapText="1"/>
    </xf>
    <xf numFmtId="0" fontId="14" fillId="0" borderId="0" xfId="6" applyFont="1" applyFill="1" applyAlignment="1">
      <alignment horizontal="center"/>
    </xf>
    <xf numFmtId="49" fontId="7" fillId="0" borderId="7" xfId="6" applyNumberFormat="1" applyFont="1" applyFill="1" applyBorder="1" applyAlignment="1">
      <alignment horizontal="left"/>
    </xf>
    <xf numFmtId="49" fontId="7" fillId="0" borderId="8" xfId="6" applyNumberFormat="1" applyFont="1" applyFill="1" applyBorder="1" applyAlignment="1">
      <alignment horizontal="left"/>
    </xf>
    <xf numFmtId="0" fontId="7" fillId="0" borderId="2" xfId="6" applyFont="1" applyFill="1" applyBorder="1" applyAlignment="1">
      <alignment horizontal="center" vertical="center" wrapText="1"/>
    </xf>
    <xf numFmtId="0" fontId="7" fillId="0" borderId="3" xfId="6" applyFont="1" applyFill="1" applyBorder="1" applyAlignment="1">
      <alignment horizontal="center" vertical="center" wrapText="1"/>
    </xf>
    <xf numFmtId="0" fontId="7" fillId="0" borderId="10" xfId="6" applyFont="1" applyFill="1" applyBorder="1" applyAlignment="1">
      <alignment horizontal="center" vertical="center"/>
    </xf>
    <xf numFmtId="0" fontId="7" fillId="0" borderId="8" xfId="6" applyFont="1" applyFill="1" applyBorder="1" applyAlignment="1">
      <alignment horizontal="center" vertical="center"/>
    </xf>
    <xf numFmtId="0" fontId="7" fillId="0" borderId="1" xfId="6" applyFont="1" applyFill="1" applyBorder="1" applyAlignment="1">
      <alignment horizontal="center" vertical="center" wrapText="1"/>
    </xf>
    <xf numFmtId="0" fontId="26" fillId="0" borderId="0" xfId="6" applyFont="1" applyFill="1" applyAlignment="1">
      <alignment horizontal="justify" wrapText="1"/>
    </xf>
    <xf numFmtId="0" fontId="7" fillId="0" borderId="0" xfId="6" applyFont="1" applyFill="1" applyAlignment="1">
      <alignment horizontal="justify" wrapText="1"/>
    </xf>
    <xf numFmtId="0" fontId="7" fillId="0" borderId="1" xfId="6" applyFont="1" applyFill="1" applyBorder="1" applyAlignment="1">
      <alignment horizontal="center" vertical="center"/>
    </xf>
    <xf numFmtId="0" fontId="7" fillId="0" borderId="2" xfId="6" applyFont="1" applyFill="1" applyBorder="1" applyAlignment="1">
      <alignment horizontal="center" vertical="center"/>
    </xf>
    <xf numFmtId="0" fontId="7" fillId="0" borderId="3" xfId="6" applyFont="1" applyFill="1" applyBorder="1" applyAlignment="1">
      <alignment horizontal="center" vertical="center"/>
    </xf>
    <xf numFmtId="0" fontId="7" fillId="0" borderId="11" xfId="6" applyFont="1" applyFill="1" applyBorder="1" applyAlignment="1">
      <alignment horizontal="center" vertical="center"/>
    </xf>
    <xf numFmtId="0" fontId="7" fillId="0" borderId="2" xfId="6" applyFont="1" applyFill="1" applyBorder="1" applyAlignment="1">
      <alignment horizontal="left" vertical="center" wrapText="1"/>
    </xf>
    <xf numFmtId="0" fontId="7" fillId="0" borderId="3" xfId="6" applyFont="1" applyFill="1" applyBorder="1" applyAlignment="1">
      <alignment horizontal="left" vertical="center" wrapText="1"/>
    </xf>
    <xf numFmtId="3" fontId="7" fillId="0" borderId="2" xfId="6" applyNumberFormat="1" applyFont="1" applyFill="1" applyBorder="1" applyAlignment="1">
      <alignment horizontal="center" vertical="center" wrapText="1"/>
    </xf>
    <xf numFmtId="3" fontId="7" fillId="0" borderId="6" xfId="6" applyNumberFormat="1" applyFont="1" applyFill="1" applyBorder="1" applyAlignment="1">
      <alignment horizontal="center" vertical="center"/>
    </xf>
    <xf numFmtId="3" fontId="7" fillId="0" borderId="3" xfId="6" applyNumberFormat="1" applyFont="1" applyFill="1" applyBorder="1" applyAlignment="1">
      <alignment horizontal="center" vertical="center"/>
    </xf>
    <xf numFmtId="4" fontId="7" fillId="0" borderId="2" xfId="6" applyNumberFormat="1" applyFont="1" applyFill="1" applyBorder="1" applyAlignment="1">
      <alignment horizontal="center" vertical="center" wrapText="1"/>
    </xf>
    <xf numFmtId="4" fontId="7" fillId="0" borderId="6" xfId="6" applyNumberFormat="1" applyFont="1" applyFill="1" applyBorder="1" applyAlignment="1">
      <alignment horizontal="center" vertical="center" wrapText="1"/>
    </xf>
    <xf numFmtId="4" fontId="7" fillId="0" borderId="3" xfId="6" applyNumberFormat="1" applyFont="1" applyFill="1" applyBorder="1" applyAlignment="1">
      <alignment horizontal="center" vertical="center" wrapText="1"/>
    </xf>
    <xf numFmtId="0" fontId="7" fillId="0" borderId="0" xfId="12" applyFont="1" applyFill="1" applyAlignment="1">
      <alignment horizontal="left" wrapText="1"/>
    </xf>
    <xf numFmtId="0" fontId="4" fillId="0" borderId="0" xfId="0" applyFont="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xf>
    <xf numFmtId="0" fontId="7" fillId="0" borderId="0" xfId="0" applyFont="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4" fontId="7" fillId="2" borderId="2"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2" borderId="3" xfId="0" applyNumberFormat="1" applyFont="1" applyFill="1" applyBorder="1" applyAlignment="1">
      <alignment horizontal="center" vertical="center"/>
    </xf>
  </cellXfs>
  <cellStyles count="14">
    <cellStyle name="ЗаголовокСтолбца" xfId="10"/>
    <cellStyle name="Обычный" xfId="0" builtinId="0"/>
    <cellStyle name="Обычный 10" xfId="5"/>
    <cellStyle name="Обычный 10 2 3" xfId="6"/>
    <cellStyle name="Обычный 100" xfId="9"/>
    <cellStyle name="Обычный 11 2" xfId="2"/>
    <cellStyle name="Обычный 12 6" xfId="7"/>
    <cellStyle name="Обычный 2 2 2" xfId="8"/>
    <cellStyle name="Обычный_Лист1" xfId="12"/>
    <cellStyle name="Процентный" xfId="1" builtinId="5"/>
    <cellStyle name="Процентный 10" xfId="3"/>
    <cellStyle name="Финансовый 10" xfId="13"/>
    <cellStyle name="Финансовый 13 2" xfId="11"/>
    <cellStyle name="Финансовый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03"/>
  <sheetViews>
    <sheetView zoomScale="75" zoomScaleNormal="75" workbookViewId="0">
      <selection activeCell="I26" sqref="I26"/>
    </sheetView>
  </sheetViews>
  <sheetFormatPr defaultColWidth="19.140625" defaultRowHeight="15" x14ac:dyDescent="0.25"/>
  <cols>
    <col min="1" max="1" width="19.140625" style="127"/>
    <col min="2" max="2" width="54" style="127" customWidth="1"/>
    <col min="3" max="6" width="19.140625" style="127"/>
    <col min="7" max="7" width="75.28515625" style="226" customWidth="1"/>
    <col min="8" max="16384" width="19.140625" style="127"/>
  </cols>
  <sheetData>
    <row r="1" spans="1:7" x14ac:dyDescent="0.25">
      <c r="G1" s="226" t="s">
        <v>0</v>
      </c>
    </row>
    <row r="2" spans="1:7" x14ac:dyDescent="0.25">
      <c r="G2" s="226" t="s">
        <v>1</v>
      </c>
    </row>
    <row r="3" spans="1:7" x14ac:dyDescent="0.25">
      <c r="G3" s="226" t="s">
        <v>2</v>
      </c>
    </row>
    <row r="5" spans="1:7" hidden="1" x14ac:dyDescent="0.25"/>
    <row r="7" spans="1:7" ht="18.75" x14ac:dyDescent="0.3">
      <c r="A7" s="278" t="s">
        <v>3</v>
      </c>
      <c r="B7" s="278"/>
      <c r="C7" s="278"/>
      <c r="D7" s="278"/>
      <c r="E7" s="278"/>
      <c r="F7" s="278"/>
      <c r="G7" s="278"/>
    </row>
    <row r="8" spans="1:7" ht="18.75" x14ac:dyDescent="0.3">
      <c r="A8" s="278" t="s">
        <v>4</v>
      </c>
      <c r="B8" s="278"/>
      <c r="C8" s="278"/>
      <c r="D8" s="278"/>
      <c r="E8" s="278"/>
      <c r="F8" s="278"/>
      <c r="G8" s="278"/>
    </row>
    <row r="9" spans="1:7" ht="18.75" x14ac:dyDescent="0.3">
      <c r="A9" s="278" t="s">
        <v>5</v>
      </c>
      <c r="B9" s="278"/>
      <c r="C9" s="278"/>
      <c r="D9" s="278"/>
      <c r="E9" s="278"/>
      <c r="F9" s="278"/>
      <c r="G9" s="278"/>
    </row>
    <row r="10" spans="1:7" ht="18.75" x14ac:dyDescent="0.3">
      <c r="A10" s="278" t="s">
        <v>6</v>
      </c>
      <c r="B10" s="278"/>
      <c r="C10" s="278"/>
      <c r="D10" s="278"/>
      <c r="E10" s="278"/>
      <c r="F10" s="278"/>
      <c r="G10" s="278"/>
    </row>
    <row r="11" spans="1:7" x14ac:dyDescent="0.25">
      <c r="A11" s="227"/>
      <c r="B11" s="227"/>
      <c r="C11" s="227"/>
      <c r="D11" s="227"/>
      <c r="E11" s="227"/>
      <c r="F11" s="227"/>
      <c r="G11" s="228"/>
    </row>
    <row r="12" spans="1:7" x14ac:dyDescent="0.25">
      <c r="A12" s="227"/>
      <c r="B12" s="227"/>
      <c r="C12" s="227"/>
      <c r="D12" s="227"/>
      <c r="E12" s="227"/>
      <c r="F12" s="227"/>
      <c r="G12" s="228"/>
    </row>
    <row r="13" spans="1:7" ht="15.75" x14ac:dyDescent="0.25">
      <c r="A13" s="229" t="s">
        <v>7</v>
      </c>
      <c r="B13" s="230"/>
      <c r="C13" s="227"/>
      <c r="D13" s="227"/>
      <c r="E13" s="227"/>
      <c r="F13" s="227"/>
      <c r="G13" s="228"/>
    </row>
    <row r="14" spans="1:7" ht="15.75" x14ac:dyDescent="0.25">
      <c r="A14" s="229" t="s">
        <v>8</v>
      </c>
      <c r="B14" s="227"/>
      <c r="C14" s="227"/>
      <c r="D14" s="231"/>
      <c r="E14" s="231"/>
      <c r="F14" s="227"/>
      <c r="G14" s="228"/>
    </row>
    <row r="15" spans="1:7" ht="15.75" x14ac:dyDescent="0.25">
      <c r="A15" s="229" t="s">
        <v>9</v>
      </c>
      <c r="B15" s="227"/>
      <c r="C15" s="227"/>
      <c r="D15" s="232"/>
      <c r="E15" s="232"/>
      <c r="F15" s="232"/>
      <c r="G15" s="228"/>
    </row>
    <row r="16" spans="1:7" ht="15.75" x14ac:dyDescent="0.25">
      <c r="A16" s="229" t="s">
        <v>10</v>
      </c>
      <c r="B16" s="227"/>
      <c r="C16" s="227"/>
      <c r="D16" s="233"/>
      <c r="E16" s="233"/>
      <c r="F16" s="232"/>
      <c r="G16" s="228"/>
    </row>
    <row r="17" spans="1:7" x14ac:dyDescent="0.25">
      <c r="D17" s="234"/>
      <c r="E17" s="234"/>
      <c r="F17" s="235"/>
    </row>
    <row r="18" spans="1:7" ht="15.75" x14ac:dyDescent="0.25">
      <c r="A18" s="279" t="s">
        <v>11</v>
      </c>
      <c r="B18" s="279" t="s">
        <v>12</v>
      </c>
      <c r="C18" s="280" t="s">
        <v>13</v>
      </c>
      <c r="D18" s="282">
        <v>2018</v>
      </c>
      <c r="E18" s="282"/>
      <c r="F18" s="282"/>
      <c r="G18" s="280" t="s">
        <v>14</v>
      </c>
    </row>
    <row r="19" spans="1:7" ht="47.25" x14ac:dyDescent="0.25">
      <c r="A19" s="279"/>
      <c r="B19" s="279"/>
      <c r="C19" s="281"/>
      <c r="D19" s="7" t="s">
        <v>436</v>
      </c>
      <c r="E19" s="7" t="s">
        <v>16</v>
      </c>
      <c r="F19" s="191" t="s">
        <v>17</v>
      </c>
      <c r="G19" s="281"/>
    </row>
    <row r="20" spans="1:7" ht="15.75" x14ac:dyDescent="0.25">
      <c r="A20" s="191" t="s">
        <v>18</v>
      </c>
      <c r="B20" s="214" t="s">
        <v>19</v>
      </c>
      <c r="C20" s="191" t="s">
        <v>20</v>
      </c>
      <c r="D20" s="191" t="s">
        <v>20</v>
      </c>
      <c r="E20" s="191"/>
      <c r="F20" s="191" t="s">
        <v>20</v>
      </c>
      <c r="G20" s="191" t="s">
        <v>20</v>
      </c>
    </row>
    <row r="21" spans="1:7" ht="15.75" x14ac:dyDescent="0.25">
      <c r="A21" s="191" t="s">
        <v>21</v>
      </c>
      <c r="B21" s="214" t="s">
        <v>22</v>
      </c>
      <c r="C21" s="191" t="s">
        <v>23</v>
      </c>
      <c r="D21" s="5">
        <f>D22+D43+D62</f>
        <v>5397036.1100000003</v>
      </c>
      <c r="E21" s="5">
        <f>E22+E43+E62</f>
        <v>5419074.6552105956</v>
      </c>
      <c r="F21" s="5">
        <f>F22+F43+F62</f>
        <v>5794447.536845319</v>
      </c>
      <c r="G21" s="8"/>
    </row>
    <row r="22" spans="1:7" ht="15.75" x14ac:dyDescent="0.25">
      <c r="A22" s="191" t="s">
        <v>24</v>
      </c>
      <c r="B22" s="214" t="s">
        <v>25</v>
      </c>
      <c r="C22" s="191" t="s">
        <v>23</v>
      </c>
      <c r="D22" s="5">
        <f>D23+D28+D30+D41+D42</f>
        <v>2184266.1800000002</v>
      </c>
      <c r="E22" s="5">
        <f t="shared" ref="E22:F22" si="0">E23+E28+E30+E41+E42</f>
        <v>2190209.4752105945</v>
      </c>
      <c r="F22" s="5">
        <f t="shared" si="0"/>
        <v>2441291.4696324365</v>
      </c>
      <c r="G22" s="191"/>
    </row>
    <row r="23" spans="1:7" ht="15.75" x14ac:dyDescent="0.25">
      <c r="A23" s="191" t="s">
        <v>26</v>
      </c>
      <c r="B23" s="214" t="s">
        <v>27</v>
      </c>
      <c r="C23" s="191" t="s">
        <v>23</v>
      </c>
      <c r="D23" s="5">
        <f>D24+D26</f>
        <v>191957.14612004033</v>
      </c>
      <c r="E23" s="5">
        <f>E24+E26</f>
        <v>191762.17705462861</v>
      </c>
      <c r="F23" s="5">
        <f>F24+F25+F26</f>
        <v>524614.16255126381</v>
      </c>
      <c r="G23" s="191"/>
    </row>
    <row r="24" spans="1:7" ht="31.5" x14ac:dyDescent="0.25">
      <c r="A24" s="191" t="s">
        <v>28</v>
      </c>
      <c r="B24" s="214" t="s">
        <v>29</v>
      </c>
      <c r="C24" s="191" t="s">
        <v>23</v>
      </c>
      <c r="D24" s="5">
        <v>182086.27178599351</v>
      </c>
      <c r="E24" s="5">
        <v>181901.32665093977</v>
      </c>
      <c r="F24" s="5">
        <f>173850.436675692+32447.60392</f>
        <v>206298.040595692</v>
      </c>
      <c r="G24" s="192"/>
    </row>
    <row r="25" spans="1:7" ht="31.5" x14ac:dyDescent="0.25">
      <c r="A25" s="191" t="s">
        <v>30</v>
      </c>
      <c r="B25" s="214" t="s">
        <v>31</v>
      </c>
      <c r="C25" s="191" t="s">
        <v>23</v>
      </c>
      <c r="D25" s="5" t="s">
        <v>370</v>
      </c>
      <c r="E25" s="5" t="s">
        <v>370</v>
      </c>
      <c r="F25" s="5">
        <f>237261.33374</f>
        <v>237261.33374</v>
      </c>
      <c r="G25" s="192" t="s">
        <v>32</v>
      </c>
    </row>
    <row r="26" spans="1:7" ht="173.25" x14ac:dyDescent="0.25">
      <c r="A26" s="191" t="s">
        <v>33</v>
      </c>
      <c r="B26" s="214" t="s">
        <v>34</v>
      </c>
      <c r="C26" s="191" t="s">
        <v>23</v>
      </c>
      <c r="D26" s="5">
        <v>9870.8743340468263</v>
      </c>
      <c r="E26" s="5">
        <v>9860.8504036888535</v>
      </c>
      <c r="F26" s="5">
        <f>57498.7235210411+F27</f>
        <v>81054.788215571753</v>
      </c>
      <c r="G26" s="192" t="s">
        <v>35</v>
      </c>
    </row>
    <row r="27" spans="1:7" ht="31.5" x14ac:dyDescent="0.25">
      <c r="A27" s="191" t="s">
        <v>36</v>
      </c>
      <c r="B27" s="214" t="s">
        <v>37</v>
      </c>
      <c r="C27" s="191" t="s">
        <v>23</v>
      </c>
      <c r="D27" s="5" t="s">
        <v>370</v>
      </c>
      <c r="E27" s="5" t="s">
        <v>370</v>
      </c>
      <c r="F27" s="5">
        <f>23238.79978+85.5699945306472+231.69492</f>
        <v>23556.064694530651</v>
      </c>
      <c r="G27" s="192" t="s">
        <v>32</v>
      </c>
    </row>
    <row r="28" spans="1:7" ht="15.75" x14ac:dyDescent="0.25">
      <c r="A28" s="191" t="s">
        <v>38</v>
      </c>
      <c r="B28" s="214" t="s">
        <v>39</v>
      </c>
      <c r="C28" s="191" t="s">
        <v>23</v>
      </c>
      <c r="D28" s="5">
        <v>1411466.3134979687</v>
      </c>
      <c r="E28" s="5">
        <v>1418194.5356635903</v>
      </c>
      <c r="F28" s="5">
        <v>1517251.3742102701</v>
      </c>
      <c r="G28" s="192"/>
    </row>
    <row r="29" spans="1:7" ht="31.5" x14ac:dyDescent="0.25">
      <c r="A29" s="191" t="s">
        <v>40</v>
      </c>
      <c r="B29" s="214" t="s">
        <v>37</v>
      </c>
      <c r="C29" s="191" t="s">
        <v>23</v>
      </c>
      <c r="D29" s="5" t="s">
        <v>370</v>
      </c>
      <c r="E29" s="5" t="s">
        <v>370</v>
      </c>
      <c r="F29" s="5">
        <f>212859.2977-39580.59636</f>
        <v>173278.70134</v>
      </c>
      <c r="G29" s="264" t="s">
        <v>32</v>
      </c>
    </row>
    <row r="30" spans="1:7" ht="15.75" x14ac:dyDescent="0.25">
      <c r="A30" s="191" t="s">
        <v>41</v>
      </c>
      <c r="B30" s="214" t="s">
        <v>42</v>
      </c>
      <c r="C30" s="191" t="s">
        <v>23</v>
      </c>
      <c r="D30" s="5">
        <f>D31+D32+D33</f>
        <v>391516.45038199099</v>
      </c>
      <c r="E30" s="5">
        <f>E31+E32+E33</f>
        <v>391118.79277148162</v>
      </c>
      <c r="F30" s="5">
        <f>F31+F32+F33</f>
        <v>315654.93287090276</v>
      </c>
      <c r="G30" s="192"/>
    </row>
    <row r="31" spans="1:7" ht="157.5" x14ac:dyDescent="0.25">
      <c r="A31" s="191" t="s">
        <v>43</v>
      </c>
      <c r="B31" s="214" t="s">
        <v>44</v>
      </c>
      <c r="C31" s="191" t="s">
        <v>23</v>
      </c>
      <c r="D31" s="5">
        <v>1692.27</v>
      </c>
      <c r="E31" s="5">
        <v>1690.5528416596919</v>
      </c>
      <c r="F31" s="5">
        <v>17120</v>
      </c>
      <c r="G31" s="192" t="s">
        <v>410</v>
      </c>
    </row>
    <row r="32" spans="1:7" ht="15.75" x14ac:dyDescent="0.25">
      <c r="A32" s="191" t="s">
        <v>45</v>
      </c>
      <c r="B32" s="214" t="s">
        <v>46</v>
      </c>
      <c r="C32" s="191" t="s">
        <v>23</v>
      </c>
      <c r="D32" s="5">
        <v>0</v>
      </c>
      <c r="E32" s="5">
        <v>0</v>
      </c>
      <c r="F32" s="5">
        <v>0</v>
      </c>
      <c r="G32" s="192"/>
    </row>
    <row r="33" spans="1:7" ht="15.75" x14ac:dyDescent="0.25">
      <c r="A33" s="191" t="s">
        <v>47</v>
      </c>
      <c r="B33" s="214" t="s">
        <v>48</v>
      </c>
      <c r="C33" s="191" t="s">
        <v>23</v>
      </c>
      <c r="D33" s="5">
        <v>389824.18038199097</v>
      </c>
      <c r="E33" s="5">
        <f>SUM(E34:E40)</f>
        <v>389428.23992982192</v>
      </c>
      <c r="F33" s="5">
        <f>SUM(F34:F40)</f>
        <v>298534.93287090276</v>
      </c>
      <c r="G33" s="192"/>
    </row>
    <row r="34" spans="1:7" ht="126" x14ac:dyDescent="0.25">
      <c r="A34" s="191" t="s">
        <v>49</v>
      </c>
      <c r="B34" s="214" t="s">
        <v>50</v>
      </c>
      <c r="C34" s="191" t="s">
        <v>23</v>
      </c>
      <c r="D34" s="5">
        <v>207871.28</v>
      </c>
      <c r="E34" s="5">
        <v>207660.14516496405</v>
      </c>
      <c r="F34" s="5">
        <v>0</v>
      </c>
      <c r="G34" s="265" t="s">
        <v>411</v>
      </c>
    </row>
    <row r="35" spans="1:7" ht="63" x14ac:dyDescent="0.25">
      <c r="A35" s="191" t="s">
        <v>51</v>
      </c>
      <c r="B35" s="214" t="s">
        <v>52</v>
      </c>
      <c r="C35" s="191" t="s">
        <v>23</v>
      </c>
      <c r="D35" s="5">
        <v>124773.99</v>
      </c>
      <c r="E35" s="5">
        <v>124647.25604005843</v>
      </c>
      <c r="F35" s="5">
        <f>157003.881311105+516.47+581.87-32.6561248898506</f>
        <v>158069.56518621516</v>
      </c>
      <c r="G35" s="192" t="s">
        <v>371</v>
      </c>
    </row>
    <row r="36" spans="1:7" ht="110.25" x14ac:dyDescent="0.25">
      <c r="A36" s="191" t="s">
        <v>53</v>
      </c>
      <c r="B36" s="214" t="s">
        <v>54</v>
      </c>
      <c r="C36" s="191" t="s">
        <v>23</v>
      </c>
      <c r="D36" s="5">
        <v>16882.990000000002</v>
      </c>
      <c r="E36" s="5">
        <v>16865.837933140505</v>
      </c>
      <c r="F36" s="5">
        <v>39272.177546473933</v>
      </c>
      <c r="G36" s="265" t="s">
        <v>55</v>
      </c>
    </row>
    <row r="37" spans="1:7" ht="31.5" x14ac:dyDescent="0.25">
      <c r="A37" s="191" t="s">
        <v>56</v>
      </c>
      <c r="B37" s="214" t="s">
        <v>57</v>
      </c>
      <c r="C37" s="191" t="s">
        <v>23</v>
      </c>
      <c r="D37" s="5">
        <v>7480.8</v>
      </c>
      <c r="E37" s="5">
        <v>7473.1988994152298</v>
      </c>
      <c r="F37" s="5">
        <v>11445.445640230691</v>
      </c>
      <c r="G37" s="265" t="s">
        <v>58</v>
      </c>
    </row>
    <row r="38" spans="1:7" ht="78.75" x14ac:dyDescent="0.25">
      <c r="A38" s="191" t="s">
        <v>59</v>
      </c>
      <c r="B38" s="214" t="s">
        <v>60</v>
      </c>
      <c r="C38" s="191" t="s">
        <v>23</v>
      </c>
      <c r="D38" s="5">
        <v>6881.89</v>
      </c>
      <c r="E38" s="5">
        <v>6874.9046343901709</v>
      </c>
      <c r="F38" s="5">
        <v>12703.694050818416</v>
      </c>
      <c r="G38" s="265" t="s">
        <v>61</v>
      </c>
    </row>
    <row r="39" spans="1:7" ht="31.5" x14ac:dyDescent="0.25">
      <c r="A39" s="191" t="s">
        <v>62</v>
      </c>
      <c r="B39" s="214" t="s">
        <v>63</v>
      </c>
      <c r="C39" s="191" t="s">
        <v>23</v>
      </c>
      <c r="D39" s="5">
        <v>3334.375</v>
      </c>
      <c r="E39" s="5">
        <v>3330.9930826756608</v>
      </c>
      <c r="F39" s="5">
        <v>15444.727107931722</v>
      </c>
      <c r="G39" s="265" t="s">
        <v>64</v>
      </c>
    </row>
    <row r="40" spans="1:7" ht="31.5" x14ac:dyDescent="0.25">
      <c r="A40" s="191" t="s">
        <v>65</v>
      </c>
      <c r="B40" s="214" t="s">
        <v>66</v>
      </c>
      <c r="C40" s="191" t="s">
        <v>23</v>
      </c>
      <c r="D40" s="5">
        <v>22598.855</v>
      </c>
      <c r="E40" s="5">
        <v>22575.904175177911</v>
      </c>
      <c r="F40" s="5">
        <v>61599.323339232869</v>
      </c>
      <c r="G40" s="265" t="s">
        <v>67</v>
      </c>
    </row>
    <row r="41" spans="1:7" ht="47.25" x14ac:dyDescent="0.25">
      <c r="A41" s="191" t="s">
        <v>68</v>
      </c>
      <c r="B41" s="214" t="s">
        <v>69</v>
      </c>
      <c r="C41" s="191" t="s">
        <v>23</v>
      </c>
      <c r="D41" s="5">
        <v>189326.27</v>
      </c>
      <c r="E41" s="5">
        <v>189133.96972089383</v>
      </c>
      <c r="F41" s="5">
        <v>103295</v>
      </c>
      <c r="G41" s="192" t="s">
        <v>70</v>
      </c>
    </row>
    <row r="42" spans="1:7" ht="31.5" x14ac:dyDescent="0.25">
      <c r="A42" s="191" t="s">
        <v>71</v>
      </c>
      <c r="B42" s="214" t="s">
        <v>72</v>
      </c>
      <c r="C42" s="191" t="s">
        <v>23</v>
      </c>
      <c r="D42" s="5">
        <v>0</v>
      </c>
      <c r="E42" s="5">
        <v>0</v>
      </c>
      <c r="F42" s="5">
        <f>228801-F31-231205</f>
        <v>-19524</v>
      </c>
      <c r="G42" s="192" t="s">
        <v>73</v>
      </c>
    </row>
    <row r="43" spans="1:7" ht="31.5" x14ac:dyDescent="0.25">
      <c r="A43" s="191" t="s">
        <v>76</v>
      </c>
      <c r="B43" s="214" t="s">
        <v>77</v>
      </c>
      <c r="C43" s="191" t="s">
        <v>23</v>
      </c>
      <c r="D43" s="5">
        <f>D44+D45+D46+D47+D48+D49+D50+D51+D52+D53+D55+D56</f>
        <v>2905471.6500000004</v>
      </c>
      <c r="E43" s="5">
        <f>E44+E45+E46+E47+E48+E49+E50+E51+E52+E53+E55+E56</f>
        <v>2890905.5300000003</v>
      </c>
      <c r="F43" s="5">
        <f>F44+F45+F46+F47+F48+F49+F50+F51+F52+F53+F55+F56</f>
        <v>3383977.235621945</v>
      </c>
      <c r="G43" s="192" t="s">
        <v>409</v>
      </c>
    </row>
    <row r="44" spans="1:7" ht="47.25" x14ac:dyDescent="0.25">
      <c r="A44" s="191" t="s">
        <v>78</v>
      </c>
      <c r="B44" s="214" t="s">
        <v>79</v>
      </c>
      <c r="C44" s="191" t="s">
        <v>23</v>
      </c>
      <c r="D44" s="5">
        <v>1193943.08</v>
      </c>
      <c r="E44" s="5">
        <v>1193943.08</v>
      </c>
      <c r="F44" s="5">
        <v>1296429.8621600003</v>
      </c>
      <c r="G44" s="192" t="s">
        <v>80</v>
      </c>
    </row>
    <row r="45" spans="1:7" ht="31.5" x14ac:dyDescent="0.25">
      <c r="A45" s="191" t="s">
        <v>81</v>
      </c>
      <c r="B45" s="214" t="s">
        <v>82</v>
      </c>
      <c r="C45" s="191" t="s">
        <v>23</v>
      </c>
      <c r="D45" s="5">
        <v>0</v>
      </c>
      <c r="E45" s="5">
        <v>0</v>
      </c>
      <c r="F45" s="5">
        <v>0</v>
      </c>
      <c r="G45" s="192"/>
    </row>
    <row r="46" spans="1:7" ht="15.75" x14ac:dyDescent="0.25">
      <c r="A46" s="191" t="s">
        <v>83</v>
      </c>
      <c r="B46" s="214" t="s">
        <v>84</v>
      </c>
      <c r="C46" s="191" t="s">
        <v>23</v>
      </c>
      <c r="D46" s="5">
        <v>20166.560000000001</v>
      </c>
      <c r="E46" s="5">
        <v>20166.560000000001</v>
      </c>
      <c r="F46" s="5">
        <v>17935.723531374511</v>
      </c>
      <c r="G46" s="266"/>
    </row>
    <row r="47" spans="1:7" ht="15.75" x14ac:dyDescent="0.25">
      <c r="A47" s="191" t="s">
        <v>85</v>
      </c>
      <c r="B47" s="214" t="s">
        <v>86</v>
      </c>
      <c r="C47" s="191" t="s">
        <v>23</v>
      </c>
      <c r="D47" s="5">
        <v>439599.02</v>
      </c>
      <c r="E47" s="5">
        <v>425032.9</v>
      </c>
      <c r="F47" s="5">
        <v>448716.68442230619</v>
      </c>
      <c r="G47" s="192"/>
    </row>
    <row r="48" spans="1:7" ht="47.25" x14ac:dyDescent="0.25">
      <c r="A48" s="191" t="s">
        <v>87</v>
      </c>
      <c r="B48" s="214" t="s">
        <v>88</v>
      </c>
      <c r="C48" s="191" t="s">
        <v>23</v>
      </c>
      <c r="D48" s="5">
        <v>0</v>
      </c>
      <c r="E48" s="5">
        <v>0</v>
      </c>
      <c r="F48" s="5">
        <v>0</v>
      </c>
      <c r="G48" s="267"/>
    </row>
    <row r="49" spans="1:7" ht="31.5" x14ac:dyDescent="0.25">
      <c r="A49" s="191" t="s">
        <v>89</v>
      </c>
      <c r="B49" s="214" t="s">
        <v>90</v>
      </c>
      <c r="C49" s="191" t="s">
        <v>23</v>
      </c>
      <c r="D49" s="5">
        <v>969981.62</v>
      </c>
      <c r="E49" s="5">
        <v>969981.62</v>
      </c>
      <c r="F49" s="5">
        <v>837194.291840652</v>
      </c>
      <c r="G49" s="192" t="s">
        <v>91</v>
      </c>
    </row>
    <row r="50" spans="1:7" ht="15.75" x14ac:dyDescent="0.25">
      <c r="A50" s="191" t="s">
        <v>92</v>
      </c>
      <c r="B50" s="214" t="s">
        <v>93</v>
      </c>
      <c r="C50" s="191" t="s">
        <v>23</v>
      </c>
      <c r="D50" s="5">
        <v>0</v>
      </c>
      <c r="E50" s="5">
        <v>0</v>
      </c>
      <c r="F50" s="5">
        <v>241664</v>
      </c>
      <c r="G50" s="192"/>
    </row>
    <row r="51" spans="1:7" ht="63" x14ac:dyDescent="0.25">
      <c r="A51" s="191" t="s">
        <v>94</v>
      </c>
      <c r="B51" s="214" t="s">
        <v>95</v>
      </c>
      <c r="C51" s="191" t="s">
        <v>23</v>
      </c>
      <c r="D51" s="5">
        <v>0</v>
      </c>
      <c r="E51" s="5">
        <v>0</v>
      </c>
      <c r="F51" s="5">
        <v>205752</v>
      </c>
      <c r="G51" s="192" t="s">
        <v>96</v>
      </c>
    </row>
    <row r="52" spans="1:7" ht="31.5" x14ac:dyDescent="0.25">
      <c r="A52" s="191" t="s">
        <v>97</v>
      </c>
      <c r="B52" s="214" t="s">
        <v>98</v>
      </c>
      <c r="C52" s="191" t="s">
        <v>23</v>
      </c>
      <c r="D52" s="5">
        <v>111085.1</v>
      </c>
      <c r="E52" s="5">
        <v>111085.1</v>
      </c>
      <c r="F52" s="5">
        <v>164656.94048413853</v>
      </c>
      <c r="G52" s="192" t="s">
        <v>99</v>
      </c>
    </row>
    <row r="53" spans="1:7" ht="63" x14ac:dyDescent="0.25">
      <c r="A53" s="191" t="s">
        <v>100</v>
      </c>
      <c r="B53" s="214" t="s">
        <v>101</v>
      </c>
      <c r="C53" s="191" t="s">
        <v>23</v>
      </c>
      <c r="D53" s="5">
        <v>28787.040000000001</v>
      </c>
      <c r="E53" s="5">
        <v>28787.040000000001</v>
      </c>
      <c r="F53" s="5">
        <v>33441.001434890008</v>
      </c>
      <c r="G53" s="192" t="s">
        <v>102</v>
      </c>
    </row>
    <row r="54" spans="1:7" ht="31.5" x14ac:dyDescent="0.25">
      <c r="A54" s="191" t="s">
        <v>103</v>
      </c>
      <c r="B54" s="214" t="s">
        <v>104</v>
      </c>
      <c r="C54" s="191" t="s">
        <v>105</v>
      </c>
      <c r="D54" s="5">
        <v>5439</v>
      </c>
      <c r="E54" s="5">
        <v>5439</v>
      </c>
      <c r="F54" s="5">
        <v>2895</v>
      </c>
      <c r="G54" s="192"/>
    </row>
    <row r="55" spans="1:7" ht="110.25" x14ac:dyDescent="0.25">
      <c r="A55" s="191" t="s">
        <v>106</v>
      </c>
      <c r="B55" s="214" t="s">
        <v>107</v>
      </c>
      <c r="C55" s="191" t="s">
        <v>23</v>
      </c>
      <c r="D55" s="5">
        <v>0</v>
      </c>
      <c r="E55" s="5">
        <v>0</v>
      </c>
      <c r="F55" s="5">
        <v>0</v>
      </c>
      <c r="G55" s="192"/>
    </row>
    <row r="56" spans="1:7" ht="31.5" x14ac:dyDescent="0.25">
      <c r="A56" s="191" t="s">
        <v>108</v>
      </c>
      <c r="B56" s="214" t="s">
        <v>109</v>
      </c>
      <c r="C56" s="191" t="s">
        <v>23</v>
      </c>
      <c r="D56" s="5">
        <v>141909.23000000001</v>
      </c>
      <c r="E56" s="5">
        <v>141909.23000000001</v>
      </c>
      <c r="F56" s="5">
        <f>SUM(F57:F61)</f>
        <v>138186.73174858309</v>
      </c>
      <c r="G56" s="192"/>
    </row>
    <row r="57" spans="1:7" ht="15.75" x14ac:dyDescent="0.25">
      <c r="A57" s="191" t="s">
        <v>248</v>
      </c>
      <c r="B57" s="214" t="s">
        <v>412</v>
      </c>
      <c r="C57" s="191" t="s">
        <v>23</v>
      </c>
      <c r="D57" s="5">
        <v>133770.29999999999</v>
      </c>
      <c r="E57" s="5">
        <v>133770.29999999999</v>
      </c>
      <c r="F57" s="5">
        <v>128781.95000700153</v>
      </c>
      <c r="G57" s="192"/>
    </row>
    <row r="58" spans="1:7" ht="31.5" x14ac:dyDescent="0.25">
      <c r="A58" s="191" t="s">
        <v>365</v>
      </c>
      <c r="B58" s="214" t="s">
        <v>413</v>
      </c>
      <c r="C58" s="191" t="s">
        <v>23</v>
      </c>
      <c r="D58" s="5">
        <v>473.46</v>
      </c>
      <c r="E58" s="5">
        <v>473.46</v>
      </c>
      <c r="F58" s="5">
        <v>769.80269158157193</v>
      </c>
      <c r="G58" s="192" t="s">
        <v>414</v>
      </c>
    </row>
    <row r="59" spans="1:7" ht="15.75" x14ac:dyDescent="0.25">
      <c r="A59" s="191" t="s">
        <v>390</v>
      </c>
      <c r="B59" s="214" t="s">
        <v>415</v>
      </c>
      <c r="C59" s="191" t="s">
        <v>23</v>
      </c>
      <c r="D59" s="5">
        <v>355.58</v>
      </c>
      <c r="E59" s="5">
        <v>355.58</v>
      </c>
      <c r="F59" s="5">
        <v>481.26425999999998</v>
      </c>
      <c r="G59" s="192" t="s">
        <v>416</v>
      </c>
    </row>
    <row r="60" spans="1:7" ht="47.25" x14ac:dyDescent="0.25">
      <c r="A60" s="191" t="s">
        <v>417</v>
      </c>
      <c r="B60" s="214" t="s">
        <v>418</v>
      </c>
      <c r="C60" s="191" t="s">
        <v>23</v>
      </c>
      <c r="D60" s="5">
        <v>68.510000000000005</v>
      </c>
      <c r="E60" s="5">
        <v>68.510000000000005</v>
      </c>
      <c r="F60" s="5">
        <v>217.40152</v>
      </c>
      <c r="G60" s="192" t="s">
        <v>419</v>
      </c>
    </row>
    <row r="61" spans="1:7" ht="15.75" x14ac:dyDescent="0.25">
      <c r="A61" s="191" t="s">
        <v>420</v>
      </c>
      <c r="B61" s="214" t="s">
        <v>421</v>
      </c>
      <c r="C61" s="191" t="s">
        <v>23</v>
      </c>
      <c r="D61" s="5">
        <v>7241.38</v>
      </c>
      <c r="E61" s="5">
        <v>7241.38</v>
      </c>
      <c r="F61" s="5">
        <v>7936.3132699999987</v>
      </c>
      <c r="G61" s="192"/>
    </row>
    <row r="62" spans="1:7" ht="47.25" x14ac:dyDescent="0.25">
      <c r="A62" s="191" t="s">
        <v>110</v>
      </c>
      <c r="B62" s="214" t="s">
        <v>111</v>
      </c>
      <c r="C62" s="191" t="s">
        <v>23</v>
      </c>
      <c r="D62" s="5">
        <f>352311.14-45012.86</f>
        <v>307298.28000000003</v>
      </c>
      <c r="E62" s="5">
        <v>337959.65</v>
      </c>
      <c r="F62" s="5">
        <f>2619.83159093745-33441</f>
        <v>-30821.168409062549</v>
      </c>
      <c r="G62" s="192" t="s">
        <v>450</v>
      </c>
    </row>
    <row r="63" spans="1:7" ht="63" x14ac:dyDescent="0.25">
      <c r="A63" s="191" t="s">
        <v>112</v>
      </c>
      <c r="B63" s="214" t="s">
        <v>113</v>
      </c>
      <c r="C63" s="8" t="s">
        <v>23</v>
      </c>
      <c r="D63" s="5">
        <f>D34</f>
        <v>207871.28</v>
      </c>
      <c r="E63" s="5">
        <f>E34</f>
        <v>207660.14516496405</v>
      </c>
      <c r="F63" s="5">
        <v>555355</v>
      </c>
      <c r="G63" s="236" t="s">
        <v>114</v>
      </c>
    </row>
    <row r="64" spans="1:7" ht="31.5" x14ac:dyDescent="0.25">
      <c r="A64" s="191" t="s">
        <v>115</v>
      </c>
      <c r="B64" s="214" t="s">
        <v>116</v>
      </c>
      <c r="C64" s="191" t="s">
        <v>23</v>
      </c>
      <c r="D64" s="5">
        <v>1291297.58</v>
      </c>
      <c r="E64" s="5">
        <v>1291297.58</v>
      </c>
      <c r="F64" s="5">
        <v>1175494.55211</v>
      </c>
      <c r="G64" s="192"/>
    </row>
    <row r="65" spans="1:7" ht="31.5" x14ac:dyDescent="0.25">
      <c r="A65" s="191" t="s">
        <v>24</v>
      </c>
      <c r="B65" s="214" t="s">
        <v>117</v>
      </c>
      <c r="C65" s="191" t="s">
        <v>118</v>
      </c>
      <c r="D65" s="5">
        <v>576.00762552227877</v>
      </c>
      <c r="E65" s="5">
        <v>576.00762552227877</v>
      </c>
      <c r="F65" s="5">
        <v>541.90673224964598</v>
      </c>
      <c r="G65" s="192"/>
    </row>
    <row r="66" spans="1:7" ht="63" x14ac:dyDescent="0.25">
      <c r="A66" s="191" t="s">
        <v>76</v>
      </c>
      <c r="B66" s="214" t="s">
        <v>119</v>
      </c>
      <c r="C66" s="191" t="s">
        <v>120</v>
      </c>
      <c r="D66" s="5">
        <f>D64/D65</f>
        <v>2241.8063976655731</v>
      </c>
      <c r="E66" s="5">
        <f>E64/E65</f>
        <v>2241.8063976655731</v>
      </c>
      <c r="F66" s="5">
        <v>2169.1824073122461</v>
      </c>
      <c r="G66" s="192"/>
    </row>
    <row r="67" spans="1:7" ht="63" x14ac:dyDescent="0.25">
      <c r="A67" s="191" t="s">
        <v>121</v>
      </c>
      <c r="B67" s="214" t="s">
        <v>122</v>
      </c>
      <c r="C67" s="191" t="s">
        <v>20</v>
      </c>
      <c r="D67" s="191" t="s">
        <v>20</v>
      </c>
      <c r="E67" s="191" t="s">
        <v>20</v>
      </c>
      <c r="F67" s="5" t="s">
        <v>20</v>
      </c>
      <c r="G67" s="267" t="s">
        <v>20</v>
      </c>
    </row>
    <row r="68" spans="1:7" ht="15.75" x14ac:dyDescent="0.25">
      <c r="A68" s="191" t="s">
        <v>21</v>
      </c>
      <c r="B68" s="214" t="s">
        <v>123</v>
      </c>
      <c r="C68" s="191" t="s">
        <v>124</v>
      </c>
      <c r="D68" s="7" t="s">
        <v>370</v>
      </c>
      <c r="E68" s="7" t="s">
        <v>370</v>
      </c>
      <c r="F68" s="5">
        <v>327726</v>
      </c>
      <c r="G68" s="192"/>
    </row>
    <row r="69" spans="1:7" ht="15.75" x14ac:dyDescent="0.25">
      <c r="A69" s="191" t="s">
        <v>125</v>
      </c>
      <c r="B69" s="214" t="s">
        <v>126</v>
      </c>
      <c r="C69" s="191" t="s">
        <v>127</v>
      </c>
      <c r="D69" s="7" t="s">
        <v>370</v>
      </c>
      <c r="E69" s="7" t="s">
        <v>370</v>
      </c>
      <c r="F69" s="5">
        <f>SUM(F70:F73)</f>
        <v>6711.93</v>
      </c>
      <c r="G69" s="192"/>
    </row>
    <row r="70" spans="1:7" ht="15.75" x14ac:dyDescent="0.25">
      <c r="A70" s="191" t="s">
        <v>128</v>
      </c>
      <c r="B70" s="214" t="s">
        <v>129</v>
      </c>
      <c r="C70" s="191" t="s">
        <v>127</v>
      </c>
      <c r="D70" s="7" t="s">
        <v>370</v>
      </c>
      <c r="E70" s="7" t="s">
        <v>370</v>
      </c>
      <c r="F70" s="5">
        <v>3934.4</v>
      </c>
      <c r="G70" s="267"/>
    </row>
    <row r="71" spans="1:7" ht="15.75" x14ac:dyDescent="0.25">
      <c r="A71" s="191" t="s">
        <v>130</v>
      </c>
      <c r="B71" s="214" t="s">
        <v>131</v>
      </c>
      <c r="C71" s="191" t="s">
        <v>127</v>
      </c>
      <c r="D71" s="7" t="s">
        <v>370</v>
      </c>
      <c r="E71" s="7" t="s">
        <v>370</v>
      </c>
      <c r="F71" s="5">
        <v>845.4</v>
      </c>
      <c r="G71" s="267"/>
    </row>
    <row r="72" spans="1:7" ht="15.75" x14ac:dyDescent="0.25">
      <c r="A72" s="191" t="s">
        <v>132</v>
      </c>
      <c r="B72" s="214" t="s">
        <v>133</v>
      </c>
      <c r="C72" s="191" t="s">
        <v>127</v>
      </c>
      <c r="D72" s="7" t="s">
        <v>370</v>
      </c>
      <c r="E72" s="7" t="s">
        <v>370</v>
      </c>
      <c r="F72" s="5">
        <v>1932.13</v>
      </c>
      <c r="G72" s="267"/>
    </row>
    <row r="73" spans="1:7" ht="15.75" x14ac:dyDescent="0.25">
      <c r="A73" s="191" t="s">
        <v>134</v>
      </c>
      <c r="B73" s="214" t="s">
        <v>135</v>
      </c>
      <c r="C73" s="191" t="s">
        <v>127</v>
      </c>
      <c r="D73" s="7" t="s">
        <v>370</v>
      </c>
      <c r="E73" s="7" t="s">
        <v>370</v>
      </c>
      <c r="F73" s="5">
        <v>0</v>
      </c>
      <c r="G73" s="267"/>
    </row>
    <row r="74" spans="1:7" ht="31.5" x14ac:dyDescent="0.25">
      <c r="A74" s="191" t="s">
        <v>136</v>
      </c>
      <c r="B74" s="214" t="s">
        <v>137</v>
      </c>
      <c r="C74" s="191" t="s">
        <v>138</v>
      </c>
      <c r="D74" s="5">
        <f>D75+D76+D77+D78</f>
        <v>86948.420000000013</v>
      </c>
      <c r="E74" s="5">
        <f>E75+E76+E77+E78</f>
        <v>86948.420000000013</v>
      </c>
      <c r="F74" s="5">
        <f>F75+F76+F77+F78</f>
        <v>87909.756099999999</v>
      </c>
      <c r="G74" s="192"/>
    </row>
    <row r="75" spans="1:7" ht="15.75" x14ac:dyDescent="0.25">
      <c r="A75" s="191" t="s">
        <v>139</v>
      </c>
      <c r="B75" s="214" t="s">
        <v>129</v>
      </c>
      <c r="C75" s="191" t="s">
        <v>138</v>
      </c>
      <c r="D75" s="5">
        <v>8155</v>
      </c>
      <c r="E75" s="5">
        <v>8155</v>
      </c>
      <c r="F75" s="5">
        <v>8169.982</v>
      </c>
      <c r="G75" s="267"/>
    </row>
    <row r="76" spans="1:7" ht="15.75" x14ac:dyDescent="0.25">
      <c r="A76" s="191" t="s">
        <v>140</v>
      </c>
      <c r="B76" s="214" t="s">
        <v>131</v>
      </c>
      <c r="C76" s="191" t="s">
        <v>138</v>
      </c>
      <c r="D76" s="5">
        <v>4545.47</v>
      </c>
      <c r="E76" s="5">
        <v>4545.47</v>
      </c>
      <c r="F76" s="5">
        <v>4534.7044999999998</v>
      </c>
      <c r="G76" s="267"/>
    </row>
    <row r="77" spans="1:7" ht="15.75" x14ac:dyDescent="0.25">
      <c r="A77" s="191" t="s">
        <v>141</v>
      </c>
      <c r="B77" s="214" t="s">
        <v>133</v>
      </c>
      <c r="C77" s="191" t="s">
        <v>138</v>
      </c>
      <c r="D77" s="5">
        <v>34160.83</v>
      </c>
      <c r="E77" s="5">
        <v>34160.83</v>
      </c>
      <c r="F77" s="5">
        <v>34507.587500000009</v>
      </c>
      <c r="G77" s="267"/>
    </row>
    <row r="78" spans="1:7" ht="15.75" x14ac:dyDescent="0.25">
      <c r="A78" s="191" t="s">
        <v>142</v>
      </c>
      <c r="B78" s="214" t="s">
        <v>135</v>
      </c>
      <c r="C78" s="191" t="s">
        <v>138</v>
      </c>
      <c r="D78" s="5">
        <v>40087.120000000003</v>
      </c>
      <c r="E78" s="5">
        <v>40087.120000000003</v>
      </c>
      <c r="F78" s="5">
        <v>40697.482100000001</v>
      </c>
      <c r="G78" s="267"/>
    </row>
    <row r="79" spans="1:7" ht="31.5" x14ac:dyDescent="0.25">
      <c r="A79" s="191" t="s">
        <v>143</v>
      </c>
      <c r="B79" s="214" t="s">
        <v>144</v>
      </c>
      <c r="C79" s="191" t="s">
        <v>138</v>
      </c>
      <c r="D79" s="5">
        <f>D80+D81+D82+D83</f>
        <v>83963.94</v>
      </c>
      <c r="E79" s="5">
        <f>E80+E81+E82+E83</f>
        <v>83963.94</v>
      </c>
      <c r="F79" s="5">
        <f>F80+F81+F82+F83</f>
        <v>85869.736000000004</v>
      </c>
      <c r="G79" s="261"/>
    </row>
    <row r="80" spans="1:7" ht="15.75" x14ac:dyDescent="0.25">
      <c r="A80" s="191" t="s">
        <v>145</v>
      </c>
      <c r="B80" s="214" t="s">
        <v>129</v>
      </c>
      <c r="C80" s="191" t="s">
        <v>138</v>
      </c>
      <c r="D80" s="5">
        <v>28545.3</v>
      </c>
      <c r="E80" s="5">
        <v>28545.3</v>
      </c>
      <c r="F80" s="5">
        <v>28918.7</v>
      </c>
      <c r="G80" s="267"/>
    </row>
    <row r="81" spans="1:7" ht="15.75" x14ac:dyDescent="0.25">
      <c r="A81" s="191" t="s">
        <v>146</v>
      </c>
      <c r="B81" s="214" t="s">
        <v>131</v>
      </c>
      <c r="C81" s="191" t="s">
        <v>138</v>
      </c>
      <c r="D81" s="5">
        <v>14830.3</v>
      </c>
      <c r="E81" s="5">
        <v>14830.3</v>
      </c>
      <c r="F81" s="5">
        <v>14877.199999999999</v>
      </c>
      <c r="G81" s="267"/>
    </row>
    <row r="82" spans="1:7" ht="15.75" x14ac:dyDescent="0.25">
      <c r="A82" s="191" t="s">
        <v>147</v>
      </c>
      <c r="B82" s="214" t="s">
        <v>133</v>
      </c>
      <c r="C82" s="191" t="s">
        <v>138</v>
      </c>
      <c r="D82" s="5">
        <v>40588.339999999997</v>
      </c>
      <c r="E82" s="5">
        <v>40588.339999999997</v>
      </c>
      <c r="F82" s="5">
        <v>42073.835999999996</v>
      </c>
      <c r="G82" s="267"/>
    </row>
    <row r="83" spans="1:7" ht="15.75" x14ac:dyDescent="0.25">
      <c r="A83" s="191" t="s">
        <v>148</v>
      </c>
      <c r="B83" s="214" t="s">
        <v>135</v>
      </c>
      <c r="C83" s="191" t="s">
        <v>138</v>
      </c>
      <c r="D83" s="5">
        <v>0</v>
      </c>
      <c r="E83" s="5">
        <v>0</v>
      </c>
      <c r="F83" s="5">
        <v>0</v>
      </c>
      <c r="G83" s="267"/>
    </row>
    <row r="84" spans="1:7" ht="15.75" x14ac:dyDescent="0.25">
      <c r="A84" s="191" t="s">
        <v>149</v>
      </c>
      <c r="B84" s="214" t="s">
        <v>150</v>
      </c>
      <c r="C84" s="191" t="s">
        <v>151</v>
      </c>
      <c r="D84" s="5">
        <f>D85+D86+D87+D88</f>
        <v>52895.290000000008</v>
      </c>
      <c r="E84" s="5">
        <f>E85+E86+E87+E88</f>
        <v>52895.290000000008</v>
      </c>
      <c r="F84" s="5">
        <f>F85+F86+F87+F88</f>
        <v>53574.966</v>
      </c>
      <c r="G84" s="192"/>
    </row>
    <row r="85" spans="1:7" ht="15.75" x14ac:dyDescent="0.25">
      <c r="A85" s="191" t="s">
        <v>152</v>
      </c>
      <c r="B85" s="214" t="s">
        <v>129</v>
      </c>
      <c r="C85" s="191" t="s">
        <v>151</v>
      </c>
      <c r="D85" s="5">
        <v>5677.95</v>
      </c>
      <c r="E85" s="5">
        <v>5677.95</v>
      </c>
      <c r="F85" s="5">
        <v>5686.18</v>
      </c>
      <c r="G85" s="267"/>
    </row>
    <row r="86" spans="1:7" ht="15.75" x14ac:dyDescent="0.25">
      <c r="A86" s="191" t="s">
        <v>153</v>
      </c>
      <c r="B86" s="214" t="s">
        <v>131</v>
      </c>
      <c r="C86" s="191" t="s">
        <v>151</v>
      </c>
      <c r="D86" s="5">
        <v>3485.55</v>
      </c>
      <c r="E86" s="5">
        <v>3485.55</v>
      </c>
      <c r="F86" s="5">
        <v>3489.2550000000001</v>
      </c>
      <c r="G86" s="191"/>
    </row>
    <row r="87" spans="1:7" ht="15.75" x14ac:dyDescent="0.25">
      <c r="A87" s="191" t="s">
        <v>154</v>
      </c>
      <c r="B87" s="214" t="s">
        <v>133</v>
      </c>
      <c r="C87" s="191" t="s">
        <v>151</v>
      </c>
      <c r="D87" s="5">
        <v>25084.74</v>
      </c>
      <c r="E87" s="5">
        <v>25084.74</v>
      </c>
      <c r="F87" s="5">
        <v>25337.445000000003</v>
      </c>
      <c r="G87" s="191"/>
    </row>
    <row r="88" spans="1:7" ht="15.75" x14ac:dyDescent="0.25">
      <c r="A88" s="191" t="s">
        <v>155</v>
      </c>
      <c r="B88" s="214" t="s">
        <v>135</v>
      </c>
      <c r="C88" s="191" t="s">
        <v>151</v>
      </c>
      <c r="D88" s="5">
        <v>18647.05</v>
      </c>
      <c r="E88" s="5">
        <v>18647.05</v>
      </c>
      <c r="F88" s="5">
        <v>19062.085999999999</v>
      </c>
      <c r="G88" s="191"/>
    </row>
    <row r="89" spans="1:7" ht="15.75" x14ac:dyDescent="0.25">
      <c r="A89" s="191" t="s">
        <v>156</v>
      </c>
      <c r="B89" s="214" t="s">
        <v>157</v>
      </c>
      <c r="C89" s="191" t="s">
        <v>158</v>
      </c>
      <c r="D89" s="9">
        <f>(0.36+12.72+125.82+82.64)/D84</f>
        <v>4.1882746081929028E-3</v>
      </c>
      <c r="E89" s="9">
        <f>(0.36+12.72+125.82+82.64)/E84</f>
        <v>4.1882746081929028E-3</v>
      </c>
      <c r="F89" s="9">
        <f>(0.36+12.715+0.2+178.14+90.37+0.138)/F84</f>
        <v>5.2622151920731029E-3</v>
      </c>
      <c r="G89" s="191"/>
    </row>
    <row r="90" spans="1:7" ht="31.5" x14ac:dyDescent="0.25">
      <c r="A90" s="191" t="s">
        <v>159</v>
      </c>
      <c r="B90" s="214" t="s">
        <v>160</v>
      </c>
      <c r="C90" s="191" t="s">
        <v>23</v>
      </c>
      <c r="D90" s="7" t="s">
        <v>370</v>
      </c>
      <c r="E90" s="7" t="s">
        <v>370</v>
      </c>
      <c r="F90" s="5">
        <f>(56.302+2.52+56.448+166.143+59.41)*1000+411912</f>
        <v>752735</v>
      </c>
      <c r="G90" s="191"/>
    </row>
    <row r="91" spans="1:7" ht="31.5" x14ac:dyDescent="0.25">
      <c r="A91" s="191" t="s">
        <v>161</v>
      </c>
      <c r="B91" s="214" t="s">
        <v>162</v>
      </c>
      <c r="C91" s="191" t="s">
        <v>23</v>
      </c>
      <c r="D91" s="7" t="s">
        <v>370</v>
      </c>
      <c r="E91" s="7" t="s">
        <v>370</v>
      </c>
      <c r="F91" s="5">
        <v>267796.40000000002</v>
      </c>
      <c r="G91" s="7"/>
    </row>
    <row r="92" spans="1:7" ht="47.25" x14ac:dyDescent="0.25">
      <c r="A92" s="191" t="s">
        <v>163</v>
      </c>
      <c r="B92" s="214" t="s">
        <v>164</v>
      </c>
      <c r="C92" s="191" t="s">
        <v>158</v>
      </c>
      <c r="D92" s="10" t="s">
        <v>165</v>
      </c>
      <c r="E92" s="10" t="s">
        <v>165</v>
      </c>
      <c r="F92" s="191" t="s">
        <v>20</v>
      </c>
      <c r="G92" s="191" t="s">
        <v>20</v>
      </c>
    </row>
    <row r="93" spans="1:7" x14ac:dyDescent="0.25">
      <c r="A93" s="129"/>
      <c r="B93" s="130"/>
      <c r="C93" s="129"/>
      <c r="D93" s="131"/>
      <c r="E93" s="131"/>
      <c r="F93" s="131"/>
      <c r="G93" s="130"/>
    </row>
    <row r="94" spans="1:7" x14ac:dyDescent="0.25">
      <c r="A94" s="129"/>
      <c r="B94" s="130"/>
      <c r="C94" s="129"/>
      <c r="D94" s="131"/>
      <c r="E94" s="131"/>
      <c r="F94" s="131"/>
      <c r="G94" s="130"/>
    </row>
    <row r="95" spans="1:7" ht="15.75" x14ac:dyDescent="0.25">
      <c r="A95" s="237"/>
      <c r="B95" s="237" t="s">
        <v>166</v>
      </c>
      <c r="C95" s="237"/>
      <c r="D95" s="238"/>
      <c r="E95" s="238"/>
      <c r="F95" s="238"/>
      <c r="G95" s="239"/>
    </row>
    <row r="96" spans="1:7" ht="82.5" customHeight="1" x14ac:dyDescent="0.25">
      <c r="A96" s="283" t="s">
        <v>167</v>
      </c>
      <c r="B96" s="283"/>
      <c r="C96" s="283"/>
      <c r="D96" s="283"/>
      <c r="E96" s="283"/>
      <c r="F96" s="283"/>
      <c r="G96" s="283"/>
    </row>
    <row r="97" spans="1:7" ht="33" customHeight="1" x14ac:dyDescent="0.25">
      <c r="A97" s="283" t="s">
        <v>168</v>
      </c>
      <c r="B97" s="283"/>
      <c r="C97" s="283"/>
      <c r="D97" s="283"/>
      <c r="E97" s="283"/>
      <c r="F97" s="283"/>
      <c r="G97" s="283"/>
    </row>
    <row r="98" spans="1:7" ht="40.5" customHeight="1" x14ac:dyDescent="0.25">
      <c r="A98" s="283" t="s">
        <v>169</v>
      </c>
      <c r="B98" s="283"/>
      <c r="C98" s="283"/>
      <c r="D98" s="283"/>
      <c r="E98" s="283"/>
      <c r="F98" s="283"/>
      <c r="G98" s="283"/>
    </row>
    <row r="99" spans="1:7" ht="43.5" customHeight="1" x14ac:dyDescent="0.25">
      <c r="A99" s="283" t="s">
        <v>170</v>
      </c>
      <c r="B99" s="283"/>
      <c r="C99" s="283"/>
      <c r="D99" s="283"/>
      <c r="E99" s="283"/>
      <c r="F99" s="283"/>
      <c r="G99" s="283"/>
    </row>
    <row r="100" spans="1:7" ht="42.75" customHeight="1" x14ac:dyDescent="0.25">
      <c r="A100" s="283" t="s">
        <v>171</v>
      </c>
      <c r="B100" s="283"/>
      <c r="C100" s="283"/>
      <c r="D100" s="283"/>
      <c r="E100" s="283"/>
      <c r="F100" s="283"/>
      <c r="G100" s="283"/>
    </row>
    <row r="102" spans="1:7" x14ac:dyDescent="0.25">
      <c r="A102" s="240"/>
      <c r="D102" s="128"/>
      <c r="E102" s="128"/>
    </row>
    <row r="103" spans="1:7" x14ac:dyDescent="0.25">
      <c r="A103" s="277"/>
      <c r="B103" s="277"/>
      <c r="C103" s="277"/>
      <c r="D103" s="277"/>
      <c r="E103" s="277"/>
      <c r="F103" s="277"/>
      <c r="G103" s="277"/>
    </row>
  </sheetData>
  <mergeCells count="15">
    <mergeCell ref="A103:G103"/>
    <mergeCell ref="A7:G7"/>
    <mergeCell ref="A8:G8"/>
    <mergeCell ref="A9:G9"/>
    <mergeCell ref="A10:G10"/>
    <mergeCell ref="A18:A19"/>
    <mergeCell ref="B18:B19"/>
    <mergeCell ref="C18:C19"/>
    <mergeCell ref="D18:F18"/>
    <mergeCell ref="G18:G19"/>
    <mergeCell ref="A96:G96"/>
    <mergeCell ref="A97:G97"/>
    <mergeCell ref="A98:G98"/>
    <mergeCell ref="A99:G99"/>
    <mergeCell ref="A100:G10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88"/>
  <sheetViews>
    <sheetView topLeftCell="A25" zoomScale="82" zoomScaleNormal="82" workbookViewId="0">
      <selection activeCell="G55" sqref="G55"/>
    </sheetView>
  </sheetViews>
  <sheetFormatPr defaultRowHeight="15" x14ac:dyDescent="0.25"/>
  <cols>
    <col min="1" max="1" width="9.140625" style="29" customWidth="1"/>
    <col min="2" max="2" width="55.85546875" style="29" customWidth="1"/>
    <col min="3" max="3" width="13" style="29" customWidth="1"/>
    <col min="4" max="4" width="17.42578125" style="29" customWidth="1"/>
    <col min="5" max="5" width="17.85546875" style="29" customWidth="1"/>
    <col min="6" max="6" width="16" style="29" bestFit="1" customWidth="1"/>
    <col min="7" max="7" width="56.28515625" style="29" customWidth="1"/>
    <col min="8" max="16384" width="9.140625" style="29"/>
  </cols>
  <sheetData>
    <row r="1" spans="1:7" x14ac:dyDescent="0.25">
      <c r="G1" s="29" t="s">
        <v>0</v>
      </c>
    </row>
    <row r="2" spans="1:7" x14ac:dyDescent="0.25">
      <c r="G2" s="29" t="s">
        <v>1</v>
      </c>
    </row>
    <row r="3" spans="1:7" x14ac:dyDescent="0.25">
      <c r="G3" s="29" t="s">
        <v>2</v>
      </c>
    </row>
    <row r="5" spans="1:7" hidden="1" x14ac:dyDescent="0.25"/>
    <row r="7" spans="1:7" ht="18.75" x14ac:dyDescent="0.3">
      <c r="A7" s="284" t="s">
        <v>3</v>
      </c>
      <c r="B7" s="284"/>
      <c r="C7" s="284"/>
      <c r="D7" s="284"/>
      <c r="E7" s="284"/>
      <c r="F7" s="284"/>
      <c r="G7" s="284"/>
    </row>
    <row r="8" spans="1:7" ht="18.75" x14ac:dyDescent="0.3">
      <c r="A8" s="284" t="s">
        <v>4</v>
      </c>
      <c r="B8" s="284"/>
      <c r="C8" s="284"/>
      <c r="D8" s="284"/>
      <c r="E8" s="284"/>
      <c r="F8" s="284"/>
      <c r="G8" s="284"/>
    </row>
    <row r="9" spans="1:7" ht="18.75" x14ac:dyDescent="0.3">
      <c r="A9" s="284" t="s">
        <v>5</v>
      </c>
      <c r="B9" s="284"/>
      <c r="C9" s="284"/>
      <c r="D9" s="284"/>
      <c r="E9" s="284"/>
      <c r="F9" s="284"/>
      <c r="G9" s="284"/>
    </row>
    <row r="10" spans="1:7" ht="18.75" x14ac:dyDescent="0.3">
      <c r="A10" s="284" t="s">
        <v>6</v>
      </c>
      <c r="B10" s="284"/>
      <c r="C10" s="284"/>
      <c r="D10" s="284"/>
      <c r="E10" s="284"/>
      <c r="F10" s="284"/>
      <c r="G10" s="284"/>
    </row>
    <row r="11" spans="1:7" x14ac:dyDescent="0.25">
      <c r="A11" s="215"/>
      <c r="B11" s="215"/>
      <c r="C11" s="215"/>
      <c r="D11" s="215"/>
      <c r="E11" s="215"/>
      <c r="F11" s="215"/>
      <c r="G11" s="215"/>
    </row>
    <row r="12" spans="1:7" x14ac:dyDescent="0.25">
      <c r="A12" s="215"/>
      <c r="B12" s="215"/>
      <c r="C12" s="215"/>
      <c r="D12" s="215"/>
      <c r="E12" s="215"/>
      <c r="F12" s="215"/>
      <c r="G12" s="215"/>
    </row>
    <row r="13" spans="1:7" ht="15.75" x14ac:dyDescent="0.25">
      <c r="A13" s="216" t="s">
        <v>172</v>
      </c>
      <c r="B13" s="215"/>
      <c r="C13" s="215"/>
      <c r="D13" s="215"/>
      <c r="E13" s="215"/>
      <c r="F13" s="215"/>
      <c r="G13" s="215"/>
    </row>
    <row r="14" spans="1:7" ht="15.75" x14ac:dyDescent="0.25">
      <c r="A14" s="216" t="s">
        <v>173</v>
      </c>
      <c r="B14" s="215"/>
      <c r="C14" s="215"/>
      <c r="D14" s="215"/>
      <c r="E14" s="217"/>
      <c r="F14" s="215"/>
      <c r="G14" s="215"/>
    </row>
    <row r="15" spans="1:7" ht="15.75" x14ac:dyDescent="0.25">
      <c r="A15" s="216" t="s">
        <v>174</v>
      </c>
      <c r="B15" s="215"/>
      <c r="C15" s="215"/>
      <c r="D15" s="215"/>
      <c r="E15" s="111"/>
      <c r="F15" s="215"/>
      <c r="G15" s="215"/>
    </row>
    <row r="16" spans="1:7" ht="15.75" x14ac:dyDescent="0.25">
      <c r="A16" s="216" t="s">
        <v>175</v>
      </c>
      <c r="B16" s="215"/>
      <c r="C16" s="215"/>
      <c r="D16" s="215"/>
      <c r="E16" s="110"/>
      <c r="F16" s="110"/>
      <c r="G16" s="215"/>
    </row>
    <row r="17" spans="1:10" x14ac:dyDescent="0.25">
      <c r="D17" s="110"/>
      <c r="E17" s="110"/>
      <c r="F17" s="110"/>
    </row>
    <row r="18" spans="1:10" ht="15.75" x14ac:dyDescent="0.25">
      <c r="A18" s="285" t="s">
        <v>11</v>
      </c>
      <c r="B18" s="285" t="s">
        <v>12</v>
      </c>
      <c r="C18" s="286" t="s">
        <v>13</v>
      </c>
      <c r="D18" s="288">
        <v>2018</v>
      </c>
      <c r="E18" s="289"/>
      <c r="F18" s="290"/>
      <c r="G18" s="286" t="s">
        <v>14</v>
      </c>
    </row>
    <row r="19" spans="1:10" ht="141.75" x14ac:dyDescent="0.25">
      <c r="A19" s="285"/>
      <c r="B19" s="285"/>
      <c r="C19" s="287"/>
      <c r="D19" s="25" t="s">
        <v>422</v>
      </c>
      <c r="E19" s="25" t="s">
        <v>423</v>
      </c>
      <c r="F19" s="6" t="s">
        <v>17</v>
      </c>
      <c r="G19" s="287"/>
    </row>
    <row r="20" spans="1:10" ht="15.75" x14ac:dyDescent="0.25">
      <c r="A20" s="6" t="s">
        <v>18</v>
      </c>
      <c r="B20" s="112" t="s">
        <v>19</v>
      </c>
      <c r="C20" s="6" t="s">
        <v>20</v>
      </c>
      <c r="D20" s="6" t="s">
        <v>20</v>
      </c>
      <c r="E20" s="6" t="s">
        <v>20</v>
      </c>
      <c r="F20" s="6" t="s">
        <v>20</v>
      </c>
      <c r="G20" s="6" t="s">
        <v>20</v>
      </c>
    </row>
    <row r="21" spans="1:10" ht="15.75" x14ac:dyDescent="0.25">
      <c r="A21" s="6" t="s">
        <v>21</v>
      </c>
      <c r="B21" s="112" t="s">
        <v>22</v>
      </c>
      <c r="C21" s="6" t="s">
        <v>23</v>
      </c>
      <c r="D21" s="19">
        <v>4208444.4240869982</v>
      </c>
      <c r="E21" s="19">
        <v>4256710.3812090848</v>
      </c>
      <c r="F21" s="19">
        <v>4557329.7981100008</v>
      </c>
      <c r="G21" s="22"/>
      <c r="I21" s="110"/>
      <c r="J21" s="110"/>
    </row>
    <row r="22" spans="1:10" ht="15.75" x14ac:dyDescent="0.25">
      <c r="A22" s="6" t="s">
        <v>24</v>
      </c>
      <c r="B22" s="112" t="s">
        <v>25</v>
      </c>
      <c r="C22" s="6" t="s">
        <v>23</v>
      </c>
      <c r="D22" s="19">
        <v>1945577.8740869989</v>
      </c>
      <c r="E22" s="19">
        <v>1946357.579291316</v>
      </c>
      <c r="F22" s="19">
        <v>2231837.4249424357</v>
      </c>
      <c r="G22" s="22"/>
      <c r="I22" s="110"/>
      <c r="J22" s="110"/>
    </row>
    <row r="23" spans="1:10" ht="15.75" x14ac:dyDescent="0.25">
      <c r="A23" s="6" t="s">
        <v>26</v>
      </c>
      <c r="B23" s="112" t="s">
        <v>27</v>
      </c>
      <c r="C23" s="6" t="s">
        <v>23</v>
      </c>
      <c r="D23" s="19">
        <v>498700.974647164</v>
      </c>
      <c r="E23" s="19">
        <v>498900.82823156187</v>
      </c>
      <c r="F23" s="19">
        <v>386873.73474563204</v>
      </c>
      <c r="G23" s="292" t="s">
        <v>176</v>
      </c>
      <c r="I23" s="110"/>
      <c r="J23" s="110"/>
    </row>
    <row r="24" spans="1:10" ht="31.5" x14ac:dyDescent="0.25">
      <c r="A24" s="6" t="s">
        <v>28</v>
      </c>
      <c r="B24" s="112" t="s">
        <v>29</v>
      </c>
      <c r="C24" s="6" t="s">
        <v>23</v>
      </c>
      <c r="D24" s="19">
        <v>229691.300698329</v>
      </c>
      <c r="E24" s="19">
        <v>229783.35492075054</v>
      </c>
      <c r="F24" s="19">
        <v>140862.78230709597</v>
      </c>
      <c r="G24" s="293"/>
      <c r="I24" s="110"/>
      <c r="J24" s="110"/>
    </row>
    <row r="25" spans="1:10" ht="15.75" x14ac:dyDescent="0.25">
      <c r="A25" s="6" t="s">
        <v>30</v>
      </c>
      <c r="B25" s="112" t="s">
        <v>31</v>
      </c>
      <c r="C25" s="6" t="s">
        <v>23</v>
      </c>
      <c r="D25" s="19" t="s">
        <v>370</v>
      </c>
      <c r="E25" s="19" t="s">
        <v>370</v>
      </c>
      <c r="F25" s="19">
        <v>228740.31677</v>
      </c>
      <c r="G25" s="293"/>
      <c r="I25" s="110"/>
      <c r="J25" s="110"/>
    </row>
    <row r="26" spans="1:10" ht="63" x14ac:dyDescent="0.25">
      <c r="A26" s="6" t="s">
        <v>33</v>
      </c>
      <c r="B26" s="112" t="s">
        <v>34</v>
      </c>
      <c r="C26" s="6" t="s">
        <v>23</v>
      </c>
      <c r="D26" s="19">
        <v>269009.673948835</v>
      </c>
      <c r="E26" s="19">
        <v>269117.47331081133</v>
      </c>
      <c r="F26" s="19">
        <v>17270.635668536062</v>
      </c>
      <c r="G26" s="293"/>
      <c r="I26" s="110"/>
      <c r="J26" s="110"/>
    </row>
    <row r="27" spans="1:10" ht="15.75" x14ac:dyDescent="0.25">
      <c r="A27" s="6" t="s">
        <v>36</v>
      </c>
      <c r="B27" s="112" t="s">
        <v>37</v>
      </c>
      <c r="C27" s="6" t="s">
        <v>23</v>
      </c>
      <c r="D27" s="19" t="s">
        <v>370</v>
      </c>
      <c r="E27" s="19" t="s">
        <v>370</v>
      </c>
      <c r="F27" s="19">
        <v>15071.988784229969</v>
      </c>
      <c r="G27" s="294"/>
      <c r="I27" s="110"/>
      <c r="J27" s="110"/>
    </row>
    <row r="28" spans="1:10" ht="47.25" x14ac:dyDescent="0.25">
      <c r="A28" s="6" t="s">
        <v>38</v>
      </c>
      <c r="B28" s="112" t="s">
        <v>39</v>
      </c>
      <c r="C28" s="6" t="s">
        <v>23</v>
      </c>
      <c r="D28" s="19">
        <v>1068818.1169428655</v>
      </c>
      <c r="E28" s="19">
        <v>1069246.4635452938</v>
      </c>
      <c r="F28" s="19">
        <v>1267323.361680507</v>
      </c>
      <c r="G28" s="218" t="s">
        <v>177</v>
      </c>
      <c r="I28" s="110"/>
      <c r="J28" s="110"/>
    </row>
    <row r="29" spans="1:10" ht="15.75" x14ac:dyDescent="0.25">
      <c r="A29" s="6" t="s">
        <v>40</v>
      </c>
      <c r="B29" s="112" t="s">
        <v>37</v>
      </c>
      <c r="C29" s="6" t="s">
        <v>23</v>
      </c>
      <c r="D29" s="19" t="s">
        <v>370</v>
      </c>
      <c r="E29" s="19" t="s">
        <v>370</v>
      </c>
      <c r="F29" s="19">
        <v>130832.01405159511</v>
      </c>
      <c r="G29" s="22"/>
      <c r="I29" s="110"/>
      <c r="J29" s="110"/>
    </row>
    <row r="30" spans="1:10" ht="15.75" x14ac:dyDescent="0.25">
      <c r="A30" s="6" t="s">
        <v>41</v>
      </c>
      <c r="B30" s="112" t="s">
        <v>42</v>
      </c>
      <c r="C30" s="6" t="s">
        <v>23</v>
      </c>
      <c r="D30" s="19">
        <v>337312.87</v>
      </c>
      <c r="E30" s="19">
        <v>337448.04567320715</v>
      </c>
      <c r="F30" s="19">
        <v>221741.01104973425</v>
      </c>
      <c r="G30" s="22"/>
      <c r="I30" s="110"/>
      <c r="J30" s="110"/>
    </row>
    <row r="31" spans="1:10" ht="31.5" x14ac:dyDescent="0.25">
      <c r="A31" s="6" t="s">
        <v>43</v>
      </c>
      <c r="B31" s="112" t="s">
        <v>44</v>
      </c>
      <c r="C31" s="6" t="s">
        <v>23</v>
      </c>
      <c r="D31" s="19" t="s">
        <v>370</v>
      </c>
      <c r="E31" s="19" t="s">
        <v>370</v>
      </c>
      <c r="F31" s="21">
        <v>20286.762900680627</v>
      </c>
      <c r="G31" s="22"/>
      <c r="I31" s="110"/>
      <c r="J31" s="110"/>
    </row>
    <row r="32" spans="1:10" ht="15.75" x14ac:dyDescent="0.25">
      <c r="A32" s="6" t="s">
        <v>45</v>
      </c>
      <c r="B32" s="112" t="s">
        <v>46</v>
      </c>
      <c r="C32" s="6" t="s">
        <v>23</v>
      </c>
      <c r="D32" s="19" t="s">
        <v>370</v>
      </c>
      <c r="E32" s="19" t="s">
        <v>370</v>
      </c>
      <c r="F32" s="19">
        <v>1780.8006746765609</v>
      </c>
      <c r="G32" s="22"/>
      <c r="I32" s="110"/>
      <c r="J32" s="110"/>
    </row>
    <row r="33" spans="1:10" ht="47.25" x14ac:dyDescent="0.25">
      <c r="A33" s="6" t="s">
        <v>47</v>
      </c>
      <c r="B33" s="112" t="s">
        <v>48</v>
      </c>
      <c r="C33" s="6" t="s">
        <v>23</v>
      </c>
      <c r="D33" s="19">
        <v>337312.87</v>
      </c>
      <c r="E33" s="19">
        <v>337448.04567320715</v>
      </c>
      <c r="F33" s="19">
        <v>199673.44747437706</v>
      </c>
      <c r="G33" s="22" t="s">
        <v>424</v>
      </c>
      <c r="I33" s="110"/>
      <c r="J33" s="110"/>
    </row>
    <row r="34" spans="1:10" ht="78.75" x14ac:dyDescent="0.25">
      <c r="A34" s="6" t="s">
        <v>68</v>
      </c>
      <c r="B34" s="112" t="s">
        <v>69</v>
      </c>
      <c r="C34" s="6" t="s">
        <v>23</v>
      </c>
      <c r="D34" s="19" t="s">
        <v>370</v>
      </c>
      <c r="E34" s="19" t="s">
        <v>370</v>
      </c>
      <c r="F34" s="19">
        <v>342717.42195999995</v>
      </c>
      <c r="G34" s="22" t="s">
        <v>178</v>
      </c>
      <c r="I34" s="110"/>
      <c r="J34" s="110"/>
    </row>
    <row r="35" spans="1:10" ht="31.5" x14ac:dyDescent="0.25">
      <c r="A35" s="6" t="s">
        <v>71</v>
      </c>
      <c r="B35" s="112" t="s">
        <v>72</v>
      </c>
      <c r="C35" s="6" t="s">
        <v>23</v>
      </c>
      <c r="D35" s="19" t="s">
        <v>370</v>
      </c>
      <c r="E35" s="19" t="s">
        <v>370</v>
      </c>
      <c r="F35" s="19">
        <v>65.256126463622081</v>
      </c>
      <c r="G35" s="22"/>
      <c r="I35" s="110"/>
      <c r="J35" s="110"/>
    </row>
    <row r="36" spans="1:10" ht="31.5" x14ac:dyDescent="0.25">
      <c r="A36" s="6" t="s">
        <v>179</v>
      </c>
      <c r="B36" s="112" t="s">
        <v>75</v>
      </c>
      <c r="C36" s="6" t="s">
        <v>23</v>
      </c>
      <c r="D36" s="19">
        <v>40745.912496969126</v>
      </c>
      <c r="E36" s="19">
        <v>40762.241841253155</v>
      </c>
      <c r="F36" s="19">
        <v>13116.63938009905</v>
      </c>
      <c r="G36" s="22" t="s">
        <v>180</v>
      </c>
      <c r="I36" s="110"/>
      <c r="J36" s="110"/>
    </row>
    <row r="37" spans="1:10" ht="31.5" x14ac:dyDescent="0.25">
      <c r="A37" s="6" t="s">
        <v>76</v>
      </c>
      <c r="B37" s="112" t="s">
        <v>77</v>
      </c>
      <c r="C37" s="6" t="s">
        <v>23</v>
      </c>
      <c r="D37" s="19">
        <v>2079328.7499999998</v>
      </c>
      <c r="E37" s="19">
        <v>2102692.2569177691</v>
      </c>
      <c r="F37" s="19">
        <v>2800104.3560618735</v>
      </c>
      <c r="G37" s="22"/>
      <c r="I37" s="110"/>
      <c r="J37" s="110"/>
    </row>
    <row r="38" spans="1:10" ht="15.75" x14ac:dyDescent="0.25">
      <c r="A38" s="6" t="s">
        <v>78</v>
      </c>
      <c r="B38" s="112" t="s">
        <v>79</v>
      </c>
      <c r="C38" s="6" t="s">
        <v>23</v>
      </c>
      <c r="D38" s="19">
        <v>1185825.1000000001</v>
      </c>
      <c r="E38" s="19">
        <v>1209058.3899999999</v>
      </c>
      <c r="F38" s="19">
        <v>1263594.06993</v>
      </c>
      <c r="G38" s="22"/>
      <c r="I38" s="110"/>
      <c r="J38" s="110"/>
    </row>
    <row r="39" spans="1:10" ht="31.5" x14ac:dyDescent="0.25">
      <c r="A39" s="6" t="s">
        <v>81</v>
      </c>
      <c r="B39" s="112" t="s">
        <v>82</v>
      </c>
      <c r="C39" s="6" t="s">
        <v>23</v>
      </c>
      <c r="D39" s="19">
        <v>0</v>
      </c>
      <c r="E39" s="19">
        <v>0</v>
      </c>
      <c r="F39" s="19">
        <v>757.9</v>
      </c>
      <c r="G39" s="22" t="s">
        <v>449</v>
      </c>
      <c r="I39" s="110"/>
      <c r="J39" s="110"/>
    </row>
    <row r="40" spans="1:10" ht="63" x14ac:dyDescent="0.25">
      <c r="A40" s="6" t="s">
        <v>83</v>
      </c>
      <c r="B40" s="112" t="s">
        <v>84</v>
      </c>
      <c r="C40" s="6" t="s">
        <v>23</v>
      </c>
      <c r="D40" s="19">
        <v>19056.96</v>
      </c>
      <c r="E40" s="19">
        <v>19056.957000000002</v>
      </c>
      <c r="F40" s="19">
        <v>99208.068751857863</v>
      </c>
      <c r="G40" s="22" t="s">
        <v>181</v>
      </c>
      <c r="I40" s="110"/>
      <c r="J40" s="110"/>
    </row>
    <row r="41" spans="1:10" ht="15.75" x14ac:dyDescent="0.25">
      <c r="A41" s="6" t="s">
        <v>85</v>
      </c>
      <c r="B41" s="112" t="s">
        <v>86</v>
      </c>
      <c r="C41" s="6" t="s">
        <v>23</v>
      </c>
      <c r="D41" s="19">
        <v>324920.71000000002</v>
      </c>
      <c r="E41" s="19">
        <v>325050.92491776933</v>
      </c>
      <c r="F41" s="19">
        <v>369722.32135807484</v>
      </c>
      <c r="G41" s="22"/>
      <c r="I41" s="110"/>
      <c r="J41" s="110"/>
    </row>
    <row r="42" spans="1:10" ht="47.25" x14ac:dyDescent="0.25">
      <c r="A42" s="6" t="s">
        <v>87</v>
      </c>
      <c r="B42" s="112" t="s">
        <v>88</v>
      </c>
      <c r="C42" s="6" t="s">
        <v>23</v>
      </c>
      <c r="D42" s="19">
        <v>0</v>
      </c>
      <c r="E42" s="19">
        <v>0</v>
      </c>
      <c r="F42" s="19">
        <v>0</v>
      </c>
      <c r="G42" s="22"/>
      <c r="I42" s="110"/>
      <c r="J42" s="110"/>
    </row>
    <row r="43" spans="1:10" ht="15.75" x14ac:dyDescent="0.25">
      <c r="A43" s="6" t="s">
        <v>89</v>
      </c>
      <c r="B43" s="112" t="s">
        <v>90</v>
      </c>
      <c r="C43" s="6" t="s">
        <v>23</v>
      </c>
      <c r="D43" s="19">
        <v>390262.67</v>
      </c>
      <c r="E43" s="19">
        <v>390262.67</v>
      </c>
      <c r="F43" s="19">
        <v>429480.47925208055</v>
      </c>
      <c r="G43" s="22"/>
      <c r="I43" s="110"/>
      <c r="J43" s="110"/>
    </row>
    <row r="44" spans="1:10" ht="15.75" x14ac:dyDescent="0.25">
      <c r="A44" s="6" t="s">
        <v>92</v>
      </c>
      <c r="B44" s="112" t="s">
        <v>93</v>
      </c>
      <c r="C44" s="6" t="s">
        <v>23</v>
      </c>
      <c r="D44" s="19">
        <v>0</v>
      </c>
      <c r="E44" s="19">
        <v>0</v>
      </c>
      <c r="F44" s="19">
        <v>0</v>
      </c>
      <c r="G44" s="22"/>
      <c r="I44" s="110"/>
      <c r="J44" s="110"/>
    </row>
    <row r="45" spans="1:10" ht="15.75" x14ac:dyDescent="0.25">
      <c r="A45" s="6" t="s">
        <v>94</v>
      </c>
      <c r="B45" s="112" t="s">
        <v>95</v>
      </c>
      <c r="C45" s="6" t="s">
        <v>23</v>
      </c>
      <c r="D45" s="19">
        <v>0</v>
      </c>
      <c r="E45" s="19">
        <v>0</v>
      </c>
      <c r="F45" s="19">
        <v>23277</v>
      </c>
      <c r="G45" s="22"/>
      <c r="I45" s="110"/>
      <c r="J45" s="110"/>
    </row>
    <row r="46" spans="1:10" ht="15.75" x14ac:dyDescent="0.25">
      <c r="A46" s="6" t="s">
        <v>97</v>
      </c>
      <c r="B46" s="112" t="s">
        <v>98</v>
      </c>
      <c r="C46" s="6" t="s">
        <v>23</v>
      </c>
      <c r="D46" s="19">
        <v>52053.69</v>
      </c>
      <c r="E46" s="19">
        <v>52053.695</v>
      </c>
      <c r="F46" s="19">
        <v>48813.764947346805</v>
      </c>
      <c r="G46" s="22"/>
      <c r="I46" s="110"/>
      <c r="J46" s="110"/>
    </row>
    <row r="47" spans="1:10" ht="94.5" x14ac:dyDescent="0.25">
      <c r="A47" s="6" t="s">
        <v>100</v>
      </c>
      <c r="B47" s="112" t="s">
        <v>101</v>
      </c>
      <c r="C47" s="6" t="s">
        <v>23</v>
      </c>
      <c r="D47" s="19">
        <v>99973.42</v>
      </c>
      <c r="E47" s="19">
        <v>99973.42</v>
      </c>
      <c r="F47" s="19">
        <v>299793.8960149432</v>
      </c>
      <c r="G47" s="22" t="s">
        <v>182</v>
      </c>
      <c r="I47" s="110"/>
      <c r="J47" s="110"/>
    </row>
    <row r="48" spans="1:10" ht="31.5" x14ac:dyDescent="0.25">
      <c r="A48" s="6" t="s">
        <v>103</v>
      </c>
      <c r="B48" s="112" t="s">
        <v>104</v>
      </c>
      <c r="C48" s="6" t="s">
        <v>105</v>
      </c>
      <c r="D48" s="23" t="s">
        <v>370</v>
      </c>
      <c r="E48" s="23" t="s">
        <v>370</v>
      </c>
      <c r="F48" s="23">
        <v>2787.0465888308322</v>
      </c>
      <c r="G48" s="22"/>
      <c r="I48" s="110"/>
      <c r="J48" s="110"/>
    </row>
    <row r="49" spans="1:10" ht="110.25" x14ac:dyDescent="0.25">
      <c r="A49" s="6" t="s">
        <v>106</v>
      </c>
      <c r="B49" s="112" t="s">
        <v>107</v>
      </c>
      <c r="C49" s="6" t="s">
        <v>23</v>
      </c>
      <c r="D49" s="19">
        <v>0</v>
      </c>
      <c r="E49" s="19">
        <v>0</v>
      </c>
      <c r="F49" s="19">
        <v>0</v>
      </c>
      <c r="G49" s="22"/>
      <c r="I49" s="110"/>
      <c r="J49" s="110"/>
    </row>
    <row r="50" spans="1:10" ht="31.5" x14ac:dyDescent="0.25">
      <c r="A50" s="6" t="s">
        <v>108</v>
      </c>
      <c r="B50" s="112" t="s">
        <v>183</v>
      </c>
      <c r="C50" s="6" t="s">
        <v>23</v>
      </c>
      <c r="D50" s="19">
        <v>7236.2</v>
      </c>
      <c r="E50" s="19">
        <v>7236.2</v>
      </c>
      <c r="F50" s="19">
        <v>265456.85580757045</v>
      </c>
      <c r="G50" s="22" t="s">
        <v>184</v>
      </c>
      <c r="I50" s="110"/>
      <c r="J50" s="110"/>
    </row>
    <row r="51" spans="1:10" ht="47.25" x14ac:dyDescent="0.25">
      <c r="A51" s="6" t="s">
        <v>110</v>
      </c>
      <c r="B51" s="112" t="s">
        <v>111</v>
      </c>
      <c r="C51" s="6" t="s">
        <v>23</v>
      </c>
      <c r="D51" s="19">
        <v>183537.8</v>
      </c>
      <c r="E51" s="19">
        <v>207660.54500000001</v>
      </c>
      <c r="F51" s="19">
        <v>-474611.98289430921</v>
      </c>
      <c r="G51" s="22" t="s">
        <v>185</v>
      </c>
      <c r="I51" s="110"/>
      <c r="J51" s="110"/>
    </row>
    <row r="52" spans="1:10" ht="31.5" x14ac:dyDescent="0.25">
      <c r="A52" s="6" t="s">
        <v>112</v>
      </c>
      <c r="B52" s="112" t="s">
        <v>113</v>
      </c>
      <c r="C52" s="6" t="s">
        <v>23</v>
      </c>
      <c r="D52" s="19" t="s">
        <v>370</v>
      </c>
      <c r="E52" s="19" t="s">
        <v>370</v>
      </c>
      <c r="F52" s="19">
        <v>449361.59720422997</v>
      </c>
      <c r="G52" s="22" t="s">
        <v>448</v>
      </c>
      <c r="I52" s="110"/>
      <c r="J52" s="110"/>
    </row>
    <row r="53" spans="1:10" ht="47.25" x14ac:dyDescent="0.25">
      <c r="A53" s="6" t="s">
        <v>115</v>
      </c>
      <c r="B53" s="112" t="s">
        <v>116</v>
      </c>
      <c r="C53" s="6" t="s">
        <v>23</v>
      </c>
      <c r="D53" s="19">
        <v>600346.85449161218</v>
      </c>
      <c r="E53" s="19">
        <v>600346.85449161218</v>
      </c>
      <c r="F53" s="19">
        <v>410090.32541000005</v>
      </c>
      <c r="G53" s="22" t="s">
        <v>186</v>
      </c>
      <c r="I53" s="110"/>
      <c r="J53" s="110"/>
    </row>
    <row r="54" spans="1:10" ht="31.5" x14ac:dyDescent="0.25">
      <c r="A54" s="6" t="s">
        <v>24</v>
      </c>
      <c r="B54" s="112" t="s">
        <v>117</v>
      </c>
      <c r="C54" s="6" t="s">
        <v>118</v>
      </c>
      <c r="D54" s="24">
        <v>634.79120000000012</v>
      </c>
      <c r="E54" s="24">
        <v>634.79120000000012</v>
      </c>
      <c r="F54" s="19">
        <v>321.26269400000001</v>
      </c>
      <c r="G54" s="22" t="s">
        <v>187</v>
      </c>
      <c r="I54" s="110"/>
      <c r="J54" s="110"/>
    </row>
    <row r="55" spans="1:10" ht="63" x14ac:dyDescent="0.25">
      <c r="A55" s="6" t="s">
        <v>76</v>
      </c>
      <c r="B55" s="112" t="s">
        <v>119</v>
      </c>
      <c r="C55" s="6" t="s">
        <v>120</v>
      </c>
      <c r="D55" s="19">
        <v>945.73909419603183</v>
      </c>
      <c r="E55" s="19">
        <v>945.73909419603183</v>
      </c>
      <c r="F55" s="19">
        <v>1276.4953200884258</v>
      </c>
      <c r="G55" s="22" t="s">
        <v>188</v>
      </c>
      <c r="I55" s="110"/>
      <c r="J55" s="110"/>
    </row>
    <row r="56" spans="1:10" ht="63" x14ac:dyDescent="0.25">
      <c r="A56" s="6" t="s">
        <v>121</v>
      </c>
      <c r="B56" s="112" t="s">
        <v>122</v>
      </c>
      <c r="C56" s="6" t="s">
        <v>20</v>
      </c>
      <c r="D56" s="6" t="s">
        <v>20</v>
      </c>
      <c r="E56" s="6" t="s">
        <v>20</v>
      </c>
      <c r="F56" s="6" t="s">
        <v>20</v>
      </c>
      <c r="G56" s="25" t="s">
        <v>20</v>
      </c>
      <c r="I56" s="110"/>
      <c r="J56" s="110"/>
    </row>
    <row r="57" spans="1:10" ht="15.75" x14ac:dyDescent="0.25">
      <c r="A57" s="6" t="s">
        <v>21</v>
      </c>
      <c r="B57" s="112" t="s">
        <v>123</v>
      </c>
      <c r="C57" s="6" t="s">
        <v>124</v>
      </c>
      <c r="D57" s="19" t="s">
        <v>370</v>
      </c>
      <c r="E57" s="19" t="s">
        <v>370</v>
      </c>
      <c r="F57" s="19">
        <v>182643</v>
      </c>
      <c r="G57" s="25" t="s">
        <v>20</v>
      </c>
      <c r="I57" s="110"/>
      <c r="J57" s="110"/>
    </row>
    <row r="58" spans="1:10" ht="15.75" x14ac:dyDescent="0.25">
      <c r="A58" s="6" t="s">
        <v>125</v>
      </c>
      <c r="B58" s="112" t="s">
        <v>126</v>
      </c>
      <c r="C58" s="6" t="s">
        <v>127</v>
      </c>
      <c r="D58" s="19" t="s">
        <v>370</v>
      </c>
      <c r="E58" s="19" t="s">
        <v>370</v>
      </c>
      <c r="F58" s="19">
        <v>3261.16</v>
      </c>
      <c r="G58" s="25" t="s">
        <v>20</v>
      </c>
      <c r="I58" s="110"/>
      <c r="J58" s="110"/>
    </row>
    <row r="59" spans="1:10" ht="15.75" x14ac:dyDescent="0.25">
      <c r="A59" s="6" t="s">
        <v>128</v>
      </c>
      <c r="B59" s="112" t="s">
        <v>129</v>
      </c>
      <c r="C59" s="6" t="s">
        <v>127</v>
      </c>
      <c r="D59" s="19" t="s">
        <v>370</v>
      </c>
      <c r="E59" s="19" t="s">
        <v>370</v>
      </c>
      <c r="F59" s="19">
        <v>1553</v>
      </c>
      <c r="G59" s="25" t="s">
        <v>20</v>
      </c>
      <c r="I59" s="110"/>
      <c r="J59" s="110"/>
    </row>
    <row r="60" spans="1:10" ht="15.75" x14ac:dyDescent="0.25">
      <c r="A60" s="6" t="s">
        <v>130</v>
      </c>
      <c r="B60" s="112" t="s">
        <v>131</v>
      </c>
      <c r="C60" s="6" t="s">
        <v>127</v>
      </c>
      <c r="D60" s="19" t="s">
        <v>370</v>
      </c>
      <c r="E60" s="19" t="s">
        <v>370</v>
      </c>
      <c r="F60" s="19">
        <v>667.46000000000026</v>
      </c>
      <c r="G60" s="25" t="s">
        <v>20</v>
      </c>
      <c r="I60" s="110"/>
      <c r="J60" s="110"/>
    </row>
    <row r="61" spans="1:10" ht="15.75" x14ac:dyDescent="0.25">
      <c r="A61" s="6" t="s">
        <v>132</v>
      </c>
      <c r="B61" s="112" t="s">
        <v>133</v>
      </c>
      <c r="C61" s="6" t="s">
        <v>127</v>
      </c>
      <c r="D61" s="19" t="s">
        <v>370</v>
      </c>
      <c r="E61" s="19" t="s">
        <v>370</v>
      </c>
      <c r="F61" s="19">
        <v>1040.7</v>
      </c>
      <c r="G61" s="25" t="s">
        <v>20</v>
      </c>
      <c r="I61" s="110"/>
      <c r="J61" s="110"/>
    </row>
    <row r="62" spans="1:10" ht="15.75" x14ac:dyDescent="0.25">
      <c r="A62" s="6" t="s">
        <v>134</v>
      </c>
      <c r="B62" s="112" t="s">
        <v>135</v>
      </c>
      <c r="C62" s="6" t="s">
        <v>127</v>
      </c>
      <c r="D62" s="19"/>
      <c r="E62" s="19"/>
      <c r="F62" s="19"/>
      <c r="G62" s="25" t="s">
        <v>20</v>
      </c>
      <c r="I62" s="110"/>
      <c r="J62" s="110"/>
    </row>
    <row r="63" spans="1:10" ht="31.5" x14ac:dyDescent="0.25">
      <c r="A63" s="6" t="s">
        <v>136</v>
      </c>
      <c r="B63" s="112" t="s">
        <v>137</v>
      </c>
      <c r="C63" s="6" t="s">
        <v>138</v>
      </c>
      <c r="D63" s="295">
        <v>90978.559999999998</v>
      </c>
      <c r="E63" s="295">
        <v>90978.559999999998</v>
      </c>
      <c r="F63" s="19">
        <v>44826.369099999996</v>
      </c>
      <c r="G63" s="25" t="s">
        <v>20</v>
      </c>
      <c r="I63" s="110"/>
      <c r="J63" s="110"/>
    </row>
    <row r="64" spans="1:10" ht="15.75" x14ac:dyDescent="0.25">
      <c r="A64" s="6" t="s">
        <v>139</v>
      </c>
      <c r="B64" s="112" t="s">
        <v>129</v>
      </c>
      <c r="C64" s="6" t="s">
        <v>138</v>
      </c>
      <c r="D64" s="296"/>
      <c r="E64" s="296"/>
      <c r="F64" s="19">
        <v>3879.5428000000002</v>
      </c>
      <c r="G64" s="25" t="s">
        <v>20</v>
      </c>
      <c r="I64" s="110"/>
      <c r="J64" s="110"/>
    </row>
    <row r="65" spans="1:10" ht="15.75" x14ac:dyDescent="0.25">
      <c r="A65" s="6" t="s">
        <v>140</v>
      </c>
      <c r="B65" s="112" t="s">
        <v>131</v>
      </c>
      <c r="C65" s="6" t="s">
        <v>138</v>
      </c>
      <c r="D65" s="296"/>
      <c r="E65" s="296"/>
      <c r="F65" s="19">
        <v>3476.2378999999996</v>
      </c>
      <c r="G65" s="25" t="s">
        <v>20</v>
      </c>
      <c r="I65" s="110"/>
      <c r="J65" s="110"/>
    </row>
    <row r="66" spans="1:10" ht="15.75" x14ac:dyDescent="0.25">
      <c r="A66" s="6" t="s">
        <v>141</v>
      </c>
      <c r="B66" s="112" t="s">
        <v>133</v>
      </c>
      <c r="C66" s="6" t="s">
        <v>138</v>
      </c>
      <c r="D66" s="296"/>
      <c r="E66" s="296"/>
      <c r="F66" s="19">
        <v>17137.340499999998</v>
      </c>
      <c r="G66" s="25" t="s">
        <v>20</v>
      </c>
      <c r="I66" s="110"/>
      <c r="J66" s="110"/>
    </row>
    <row r="67" spans="1:10" ht="15.75" x14ac:dyDescent="0.25">
      <c r="A67" s="6" t="s">
        <v>142</v>
      </c>
      <c r="B67" s="112" t="s">
        <v>135</v>
      </c>
      <c r="C67" s="6" t="s">
        <v>138</v>
      </c>
      <c r="D67" s="296"/>
      <c r="E67" s="296"/>
      <c r="F67" s="19">
        <v>20333.247899999998</v>
      </c>
      <c r="G67" s="25" t="s">
        <v>20</v>
      </c>
      <c r="I67" s="110"/>
      <c r="J67" s="110"/>
    </row>
    <row r="68" spans="1:10" ht="15.75" x14ac:dyDescent="0.25">
      <c r="A68" s="6" t="s">
        <v>143</v>
      </c>
      <c r="B68" s="112" t="s">
        <v>144</v>
      </c>
      <c r="C68" s="6" t="s">
        <v>138</v>
      </c>
      <c r="D68" s="296"/>
      <c r="E68" s="296"/>
      <c r="F68" s="19">
        <v>45236.152000000002</v>
      </c>
      <c r="G68" s="25" t="s">
        <v>20</v>
      </c>
      <c r="I68" s="110"/>
      <c r="J68" s="110"/>
    </row>
    <row r="69" spans="1:10" ht="15.75" x14ac:dyDescent="0.25">
      <c r="A69" s="6" t="s">
        <v>145</v>
      </c>
      <c r="B69" s="112" t="s">
        <v>129</v>
      </c>
      <c r="C69" s="6" t="s">
        <v>138</v>
      </c>
      <c r="D69" s="296"/>
      <c r="E69" s="296"/>
      <c r="F69" s="19">
        <v>10055.800000000001</v>
      </c>
      <c r="G69" s="25" t="s">
        <v>20</v>
      </c>
      <c r="I69" s="110"/>
      <c r="J69" s="110"/>
    </row>
    <row r="70" spans="1:10" ht="15.75" x14ac:dyDescent="0.25">
      <c r="A70" s="6" t="s">
        <v>146</v>
      </c>
      <c r="B70" s="112" t="s">
        <v>131</v>
      </c>
      <c r="C70" s="6" t="s">
        <v>138</v>
      </c>
      <c r="D70" s="296"/>
      <c r="E70" s="296"/>
      <c r="F70" s="19">
        <v>13269.9</v>
      </c>
      <c r="G70" s="25" t="s">
        <v>20</v>
      </c>
      <c r="I70" s="110"/>
      <c r="J70" s="110"/>
    </row>
    <row r="71" spans="1:10" ht="15.75" x14ac:dyDescent="0.25">
      <c r="A71" s="6" t="s">
        <v>147</v>
      </c>
      <c r="B71" s="112" t="s">
        <v>133</v>
      </c>
      <c r="C71" s="6" t="s">
        <v>138</v>
      </c>
      <c r="D71" s="296"/>
      <c r="E71" s="296"/>
      <c r="F71" s="19">
        <v>21910.451999999997</v>
      </c>
      <c r="G71" s="25" t="s">
        <v>20</v>
      </c>
      <c r="I71" s="110"/>
      <c r="J71" s="110"/>
    </row>
    <row r="72" spans="1:10" ht="15.75" x14ac:dyDescent="0.25">
      <c r="A72" s="6" t="s">
        <v>148</v>
      </c>
      <c r="B72" s="112" t="s">
        <v>135</v>
      </c>
      <c r="C72" s="6" t="s">
        <v>138</v>
      </c>
      <c r="D72" s="297"/>
      <c r="E72" s="297"/>
      <c r="F72" s="19"/>
      <c r="G72" s="25" t="s">
        <v>20</v>
      </c>
      <c r="I72" s="110"/>
      <c r="J72" s="110"/>
    </row>
    <row r="73" spans="1:10" ht="15.75" x14ac:dyDescent="0.25">
      <c r="A73" s="6" t="s">
        <v>149</v>
      </c>
      <c r="B73" s="112" t="s">
        <v>150</v>
      </c>
      <c r="C73" s="6" t="s">
        <v>151</v>
      </c>
      <c r="D73" s="19" t="s">
        <v>370</v>
      </c>
      <c r="E73" s="19" t="s">
        <v>370</v>
      </c>
      <c r="F73" s="19">
        <v>25665.945000000003</v>
      </c>
      <c r="G73" s="25" t="s">
        <v>20</v>
      </c>
      <c r="I73" s="110"/>
      <c r="J73" s="110"/>
    </row>
    <row r="74" spans="1:10" ht="15.75" x14ac:dyDescent="0.25">
      <c r="A74" s="6" t="s">
        <v>152</v>
      </c>
      <c r="B74" s="112" t="s">
        <v>129</v>
      </c>
      <c r="C74" s="6" t="s">
        <v>151</v>
      </c>
      <c r="D74" s="19" t="s">
        <v>370</v>
      </c>
      <c r="E74" s="19" t="s">
        <v>370</v>
      </c>
      <c r="F74" s="19">
        <v>2606.0170000000003</v>
      </c>
      <c r="G74" s="25" t="s">
        <v>20</v>
      </c>
      <c r="I74" s="110"/>
      <c r="J74" s="110"/>
    </row>
    <row r="75" spans="1:10" ht="15.75" x14ac:dyDescent="0.25">
      <c r="A75" s="6" t="s">
        <v>153</v>
      </c>
      <c r="B75" s="112" t="s">
        <v>131</v>
      </c>
      <c r="C75" s="6" t="s">
        <v>151</v>
      </c>
      <c r="D75" s="19" t="s">
        <v>370</v>
      </c>
      <c r="E75" s="19" t="s">
        <v>370</v>
      </c>
      <c r="F75" s="19">
        <v>2528.7490000000003</v>
      </c>
      <c r="G75" s="25" t="s">
        <v>20</v>
      </c>
      <c r="I75" s="110"/>
      <c r="J75" s="110"/>
    </row>
    <row r="76" spans="1:10" ht="15.75" x14ac:dyDescent="0.25">
      <c r="A76" s="6" t="s">
        <v>154</v>
      </c>
      <c r="B76" s="112" t="s">
        <v>133</v>
      </c>
      <c r="C76" s="6" t="s">
        <v>151</v>
      </c>
      <c r="D76" s="19" t="s">
        <v>370</v>
      </c>
      <c r="E76" s="19" t="s">
        <v>370</v>
      </c>
      <c r="F76" s="19">
        <v>12408.126000000004</v>
      </c>
      <c r="G76" s="25" t="s">
        <v>20</v>
      </c>
      <c r="I76" s="110"/>
      <c r="J76" s="110"/>
    </row>
    <row r="77" spans="1:10" ht="15.75" x14ac:dyDescent="0.25">
      <c r="A77" s="6" t="s">
        <v>155</v>
      </c>
      <c r="B77" s="112" t="s">
        <v>135</v>
      </c>
      <c r="C77" s="6" t="s">
        <v>151</v>
      </c>
      <c r="D77" s="19" t="s">
        <v>370</v>
      </c>
      <c r="E77" s="19" t="s">
        <v>370</v>
      </c>
      <c r="F77" s="19">
        <v>8123.0529999999999</v>
      </c>
      <c r="G77" s="25" t="s">
        <v>20</v>
      </c>
      <c r="I77" s="110"/>
      <c r="J77" s="110"/>
    </row>
    <row r="78" spans="1:10" ht="15.75" x14ac:dyDescent="0.25">
      <c r="A78" s="6" t="s">
        <v>156</v>
      </c>
      <c r="B78" s="112" t="s">
        <v>157</v>
      </c>
      <c r="C78" s="6" t="s">
        <v>158</v>
      </c>
      <c r="D78" s="19" t="s">
        <v>370</v>
      </c>
      <c r="E78" s="19" t="s">
        <v>370</v>
      </c>
      <c r="F78" s="26">
        <v>1.0337955299618501E-2</v>
      </c>
      <c r="G78" s="25" t="s">
        <v>20</v>
      </c>
      <c r="I78" s="110"/>
      <c r="J78" s="110"/>
    </row>
    <row r="79" spans="1:10" ht="31.5" x14ac:dyDescent="0.25">
      <c r="A79" s="6" t="s">
        <v>159</v>
      </c>
      <c r="B79" s="112" t="s">
        <v>160</v>
      </c>
      <c r="C79" s="6" t="s">
        <v>23</v>
      </c>
      <c r="D79" s="19" t="s">
        <v>370</v>
      </c>
      <c r="E79" s="19" t="s">
        <v>370</v>
      </c>
      <c r="F79" s="19">
        <v>1023808</v>
      </c>
      <c r="G79" s="25" t="s">
        <v>20</v>
      </c>
      <c r="I79" s="110"/>
      <c r="J79" s="110"/>
    </row>
    <row r="80" spans="1:10" ht="31.5" x14ac:dyDescent="0.25">
      <c r="A80" s="6" t="s">
        <v>161</v>
      </c>
      <c r="B80" s="112" t="s">
        <v>162</v>
      </c>
      <c r="C80" s="6" t="s">
        <v>23</v>
      </c>
      <c r="D80" s="19" t="s">
        <v>370</v>
      </c>
      <c r="E80" s="19" t="s">
        <v>370</v>
      </c>
      <c r="F80" s="19">
        <v>114597</v>
      </c>
      <c r="G80" s="25" t="s">
        <v>20</v>
      </c>
      <c r="I80" s="110"/>
      <c r="J80" s="110"/>
    </row>
    <row r="81" spans="1:10" ht="47.25" x14ac:dyDescent="0.25">
      <c r="A81" s="6" t="s">
        <v>163</v>
      </c>
      <c r="B81" s="112" t="s">
        <v>164</v>
      </c>
      <c r="C81" s="6" t="s">
        <v>158</v>
      </c>
      <c r="D81" s="27" t="s">
        <v>165</v>
      </c>
      <c r="E81" s="27" t="s">
        <v>165</v>
      </c>
      <c r="F81" s="6" t="s">
        <v>20</v>
      </c>
      <c r="G81" s="25" t="s">
        <v>20</v>
      </c>
      <c r="I81" s="110"/>
      <c r="J81" s="110"/>
    </row>
    <row r="82" spans="1:10" ht="15.75" x14ac:dyDescent="0.25">
      <c r="A82" s="105"/>
      <c r="B82" s="105" t="s">
        <v>166</v>
      </c>
      <c r="C82" s="105"/>
      <c r="D82" s="105"/>
      <c r="E82" s="126"/>
      <c r="F82" s="126"/>
      <c r="G82" s="105"/>
    </row>
    <row r="83" spans="1:10" ht="57.75" customHeight="1" x14ac:dyDescent="0.25">
      <c r="A83" s="291" t="s">
        <v>189</v>
      </c>
      <c r="B83" s="291"/>
      <c r="C83" s="291"/>
      <c r="D83" s="291"/>
      <c r="E83" s="291"/>
      <c r="F83" s="291"/>
      <c r="G83" s="291"/>
    </row>
    <row r="84" spans="1:10" ht="33" customHeight="1" x14ac:dyDescent="0.25">
      <c r="A84" s="291" t="s">
        <v>190</v>
      </c>
      <c r="B84" s="291"/>
      <c r="C84" s="291"/>
      <c r="D84" s="291"/>
      <c r="E84" s="291"/>
      <c r="F84" s="291"/>
      <c r="G84" s="291"/>
    </row>
    <row r="85" spans="1:10" ht="40.5" customHeight="1" x14ac:dyDescent="0.25">
      <c r="A85" s="291" t="s">
        <v>191</v>
      </c>
      <c r="B85" s="291"/>
      <c r="C85" s="291"/>
      <c r="D85" s="291"/>
      <c r="E85" s="291"/>
      <c r="F85" s="291"/>
      <c r="G85" s="291"/>
    </row>
    <row r="86" spans="1:10" ht="43.5" customHeight="1" x14ac:dyDescent="0.25">
      <c r="A86" s="291" t="s">
        <v>192</v>
      </c>
      <c r="B86" s="291"/>
      <c r="C86" s="291"/>
      <c r="D86" s="291"/>
      <c r="E86" s="291"/>
      <c r="F86" s="291"/>
      <c r="G86" s="291"/>
    </row>
    <row r="87" spans="1:10" ht="42.75" customHeight="1" x14ac:dyDescent="0.25">
      <c r="A87" s="291" t="s">
        <v>193</v>
      </c>
      <c r="B87" s="291"/>
      <c r="C87" s="291"/>
      <c r="D87" s="291"/>
      <c r="E87" s="291"/>
      <c r="F87" s="291"/>
      <c r="G87" s="291"/>
    </row>
    <row r="88" spans="1:10" x14ac:dyDescent="0.25">
      <c r="F88" s="110"/>
    </row>
  </sheetData>
  <mergeCells count="17">
    <mergeCell ref="A86:G86"/>
    <mergeCell ref="A87:G87"/>
    <mergeCell ref="G23:G27"/>
    <mergeCell ref="D63:D72"/>
    <mergeCell ref="E63:E72"/>
    <mergeCell ref="A83:G83"/>
    <mergeCell ref="A84:G84"/>
    <mergeCell ref="A85:G85"/>
    <mergeCell ref="A7:G7"/>
    <mergeCell ref="A8:G8"/>
    <mergeCell ref="A9:G9"/>
    <mergeCell ref="A10:G10"/>
    <mergeCell ref="A18:A19"/>
    <mergeCell ref="B18:B19"/>
    <mergeCell ref="C18:C19"/>
    <mergeCell ref="D18:F18"/>
    <mergeCell ref="G18:G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B102"/>
  <sheetViews>
    <sheetView topLeftCell="A37" zoomScale="80" zoomScaleNormal="80" workbookViewId="0">
      <selection activeCell="F40" sqref="F40"/>
    </sheetView>
  </sheetViews>
  <sheetFormatPr defaultColWidth="0.85546875" defaultRowHeight="15.75" x14ac:dyDescent="0.25"/>
  <cols>
    <col min="1" max="1" width="9.42578125" style="14" customWidth="1"/>
    <col min="2" max="2" width="50.42578125" style="14" customWidth="1"/>
    <col min="3" max="3" width="15.7109375" style="14" customWidth="1"/>
    <col min="4" max="4" width="18.7109375" style="14" customWidth="1"/>
    <col min="5" max="5" width="21.42578125" style="14" customWidth="1"/>
    <col min="6" max="6" width="68.85546875" style="14" customWidth="1"/>
    <col min="7" max="8" width="15.7109375" style="14" customWidth="1"/>
    <col min="9" max="13" width="15.7109375" style="133" customWidth="1"/>
    <col min="14" max="14" width="15.7109375" style="134" customWidth="1"/>
    <col min="15" max="21" width="15.7109375" style="133" customWidth="1"/>
    <col min="22" max="22" width="13.7109375" style="133" customWidth="1"/>
    <col min="23" max="52" width="0.85546875" style="133"/>
    <col min="53" max="144" width="0.85546875" style="14"/>
    <col min="145" max="146" width="0.85546875" style="14" customWidth="1"/>
    <col min="147" max="147" width="0" style="14" hidden="1" customWidth="1"/>
    <col min="148" max="204" width="0.85546875" style="14"/>
    <col min="205" max="205" width="6.7109375" style="14" customWidth="1"/>
    <col min="206" max="217" width="0.85546875" style="14"/>
    <col min="218" max="218" width="14.28515625" style="14" customWidth="1"/>
    <col min="219" max="270" width="0" style="14" hidden="1" customWidth="1"/>
    <col min="271" max="276" width="0.85546875" style="14"/>
    <col min="277" max="277" width="28" style="14" customWidth="1"/>
    <col min="278" max="278" width="13.7109375" style="14" customWidth="1"/>
    <col min="279" max="400" width="0.85546875" style="14"/>
    <col min="401" max="402" width="0.85546875" style="14" customWidth="1"/>
    <col min="403" max="403" width="0" style="14" hidden="1" customWidth="1"/>
    <col min="404" max="460" width="0.85546875" style="14"/>
    <col min="461" max="461" width="6.7109375" style="14" customWidth="1"/>
    <col min="462" max="473" width="0.85546875" style="14"/>
    <col min="474" max="474" width="14.28515625" style="14" customWidth="1"/>
    <col min="475" max="526" width="0" style="14" hidden="1" customWidth="1"/>
    <col min="527" max="532" width="0.85546875" style="14"/>
    <col min="533" max="533" width="28" style="14" customWidth="1"/>
    <col min="534" max="534" width="13.7109375" style="14" customWidth="1"/>
    <col min="535" max="656" width="0.85546875" style="14"/>
    <col min="657" max="658" width="0.85546875" style="14" customWidth="1"/>
    <col min="659" max="659" width="0" style="14" hidden="1" customWidth="1"/>
    <col min="660" max="716" width="0.85546875" style="14"/>
    <col min="717" max="717" width="6.7109375" style="14" customWidth="1"/>
    <col min="718" max="729" width="0.85546875" style="14"/>
    <col min="730" max="730" width="14.28515625" style="14" customWidth="1"/>
    <col min="731" max="782" width="0" style="14" hidden="1" customWidth="1"/>
    <col min="783" max="788" width="0.85546875" style="14"/>
    <col min="789" max="789" width="28" style="14" customWidth="1"/>
    <col min="790" max="790" width="13.7109375" style="14" customWidth="1"/>
    <col min="791" max="912" width="0.85546875" style="14"/>
    <col min="913" max="914" width="0.85546875" style="14" customWidth="1"/>
    <col min="915" max="915" width="0" style="14" hidden="1" customWidth="1"/>
    <col min="916" max="972" width="0.85546875" style="14"/>
    <col min="973" max="973" width="6.7109375" style="14" customWidth="1"/>
    <col min="974" max="985" width="0.85546875" style="14"/>
    <col min="986" max="986" width="14.28515625" style="14" customWidth="1"/>
    <col min="987" max="1038" width="0" style="14" hidden="1" customWidth="1"/>
    <col min="1039" max="1044" width="0.85546875" style="14"/>
    <col min="1045" max="1045" width="28" style="14" customWidth="1"/>
    <col min="1046" max="1046" width="13.7109375" style="14" customWidth="1"/>
    <col min="1047" max="1168" width="0.85546875" style="14"/>
    <col min="1169" max="1170" width="0.85546875" style="14" customWidth="1"/>
    <col min="1171" max="1171" width="0" style="14" hidden="1" customWidth="1"/>
    <col min="1172" max="1228" width="0.85546875" style="14"/>
    <col min="1229" max="1229" width="6.7109375" style="14" customWidth="1"/>
    <col min="1230" max="1241" width="0.85546875" style="14"/>
    <col min="1242" max="1242" width="14.28515625" style="14" customWidth="1"/>
    <col min="1243" max="1294" width="0" style="14" hidden="1" customWidth="1"/>
    <col min="1295" max="1300" width="0.85546875" style="14"/>
    <col min="1301" max="1301" width="28" style="14" customWidth="1"/>
    <col min="1302" max="1302" width="13.7109375" style="14" customWidth="1"/>
    <col min="1303" max="1424" width="0.85546875" style="14"/>
    <col min="1425" max="1426" width="0.85546875" style="14" customWidth="1"/>
    <col min="1427" max="1427" width="0" style="14" hidden="1" customWidth="1"/>
    <col min="1428" max="1484" width="0.85546875" style="14"/>
    <col min="1485" max="1485" width="6.7109375" style="14" customWidth="1"/>
    <col min="1486" max="1497" width="0.85546875" style="14"/>
    <col min="1498" max="1498" width="14.28515625" style="14" customWidth="1"/>
    <col min="1499" max="1550" width="0" style="14" hidden="1" customWidth="1"/>
    <col min="1551" max="1556" width="0.85546875" style="14"/>
    <col min="1557" max="1557" width="28" style="14" customWidth="1"/>
    <col min="1558" max="1558" width="13.7109375" style="14" customWidth="1"/>
    <col min="1559" max="1680" width="0.85546875" style="14"/>
    <col min="1681" max="1682" width="0.85546875" style="14" customWidth="1"/>
    <col min="1683" max="1683" width="0" style="14" hidden="1" customWidth="1"/>
    <col min="1684" max="1740" width="0.85546875" style="14"/>
    <col min="1741" max="1741" width="6.7109375" style="14" customWidth="1"/>
    <col min="1742" max="1753" width="0.85546875" style="14"/>
    <col min="1754" max="1754" width="14.28515625" style="14" customWidth="1"/>
    <col min="1755" max="1806" width="0" style="14" hidden="1" customWidth="1"/>
    <col min="1807" max="1812" width="0.85546875" style="14"/>
    <col min="1813" max="1813" width="28" style="14" customWidth="1"/>
    <col min="1814" max="1814" width="13.7109375" style="14" customWidth="1"/>
    <col min="1815" max="1936" width="0.85546875" style="14"/>
    <col min="1937" max="1938" width="0.85546875" style="14" customWidth="1"/>
    <col min="1939" max="1939" width="0" style="14" hidden="1" customWidth="1"/>
    <col min="1940" max="1996" width="0.85546875" style="14"/>
    <col min="1997" max="1997" width="6.7109375" style="14" customWidth="1"/>
    <col min="1998" max="2009" width="0.85546875" style="14"/>
    <col min="2010" max="2010" width="14.28515625" style="14" customWidth="1"/>
    <col min="2011" max="2062" width="0" style="14" hidden="1" customWidth="1"/>
    <col min="2063" max="2068" width="0.85546875" style="14"/>
    <col min="2069" max="2069" width="28" style="14" customWidth="1"/>
    <col min="2070" max="2070" width="13.7109375" style="14" customWidth="1"/>
    <col min="2071" max="2192" width="0.85546875" style="14"/>
    <col min="2193" max="2194" width="0.85546875" style="14" customWidth="1"/>
    <col min="2195" max="2195" width="0" style="14" hidden="1" customWidth="1"/>
    <col min="2196" max="2252" width="0.85546875" style="14"/>
    <col min="2253" max="2253" width="6.7109375" style="14" customWidth="1"/>
    <col min="2254" max="2265" width="0.85546875" style="14"/>
    <col min="2266" max="2266" width="14.28515625" style="14" customWidth="1"/>
    <col min="2267" max="2318" width="0" style="14" hidden="1" customWidth="1"/>
    <col min="2319" max="2324" width="0.85546875" style="14"/>
    <col min="2325" max="2325" width="28" style="14" customWidth="1"/>
    <col min="2326" max="2326" width="13.7109375" style="14" customWidth="1"/>
    <col min="2327" max="2448" width="0.85546875" style="14"/>
    <col min="2449" max="2450" width="0.85546875" style="14" customWidth="1"/>
    <col min="2451" max="2451" width="0" style="14" hidden="1" customWidth="1"/>
    <col min="2452" max="2508" width="0.85546875" style="14"/>
    <col min="2509" max="2509" width="6.7109375" style="14" customWidth="1"/>
    <col min="2510" max="2521" width="0.85546875" style="14"/>
    <col min="2522" max="2522" width="14.28515625" style="14" customWidth="1"/>
    <col min="2523" max="2574" width="0" style="14" hidden="1" customWidth="1"/>
    <col min="2575" max="2580" width="0.85546875" style="14"/>
    <col min="2581" max="2581" width="28" style="14" customWidth="1"/>
    <col min="2582" max="2582" width="13.7109375" style="14" customWidth="1"/>
    <col min="2583" max="2704" width="0.85546875" style="14"/>
    <col min="2705" max="2706" width="0.85546875" style="14" customWidth="1"/>
    <col min="2707" max="2707" width="0" style="14" hidden="1" customWidth="1"/>
    <col min="2708" max="2764" width="0.85546875" style="14"/>
    <col min="2765" max="2765" width="6.7109375" style="14" customWidth="1"/>
    <col min="2766" max="2777" width="0.85546875" style="14"/>
    <col min="2778" max="2778" width="14.28515625" style="14" customWidth="1"/>
    <col min="2779" max="2830" width="0" style="14" hidden="1" customWidth="1"/>
    <col min="2831" max="2836" width="0.85546875" style="14"/>
    <col min="2837" max="2837" width="28" style="14" customWidth="1"/>
    <col min="2838" max="2838" width="13.7109375" style="14" customWidth="1"/>
    <col min="2839" max="2960" width="0.85546875" style="14"/>
    <col min="2961" max="2962" width="0.85546875" style="14" customWidth="1"/>
    <col min="2963" max="2963" width="0" style="14" hidden="1" customWidth="1"/>
    <col min="2964" max="3020" width="0.85546875" style="14"/>
    <col min="3021" max="3021" width="6.7109375" style="14" customWidth="1"/>
    <col min="3022" max="3033" width="0.85546875" style="14"/>
    <col min="3034" max="3034" width="14.28515625" style="14" customWidth="1"/>
    <col min="3035" max="3086" width="0" style="14" hidden="1" customWidth="1"/>
    <col min="3087" max="3092" width="0.85546875" style="14"/>
    <col min="3093" max="3093" width="28" style="14" customWidth="1"/>
    <col min="3094" max="3094" width="13.7109375" style="14" customWidth="1"/>
    <col min="3095" max="3216" width="0.85546875" style="14"/>
    <col min="3217" max="3218" width="0.85546875" style="14" customWidth="1"/>
    <col min="3219" max="3219" width="0" style="14" hidden="1" customWidth="1"/>
    <col min="3220" max="3276" width="0.85546875" style="14"/>
    <col min="3277" max="3277" width="6.7109375" style="14" customWidth="1"/>
    <col min="3278" max="3289" width="0.85546875" style="14"/>
    <col min="3290" max="3290" width="14.28515625" style="14" customWidth="1"/>
    <col min="3291" max="3342" width="0" style="14" hidden="1" customWidth="1"/>
    <col min="3343" max="3348" width="0.85546875" style="14"/>
    <col min="3349" max="3349" width="28" style="14" customWidth="1"/>
    <col min="3350" max="3350" width="13.7109375" style="14" customWidth="1"/>
    <col min="3351" max="3472" width="0.85546875" style="14"/>
    <col min="3473" max="3474" width="0.85546875" style="14" customWidth="1"/>
    <col min="3475" max="3475" width="0" style="14" hidden="1" customWidth="1"/>
    <col min="3476" max="3532" width="0.85546875" style="14"/>
    <col min="3533" max="3533" width="6.7109375" style="14" customWidth="1"/>
    <col min="3534" max="3545" width="0.85546875" style="14"/>
    <col min="3546" max="3546" width="14.28515625" style="14" customWidth="1"/>
    <col min="3547" max="3598" width="0" style="14" hidden="1" customWidth="1"/>
    <col min="3599" max="3604" width="0.85546875" style="14"/>
    <col min="3605" max="3605" width="28" style="14" customWidth="1"/>
    <col min="3606" max="3606" width="13.7109375" style="14" customWidth="1"/>
    <col min="3607" max="3728" width="0.85546875" style="14"/>
    <col min="3729" max="3730" width="0.85546875" style="14" customWidth="1"/>
    <col min="3731" max="3731" width="0" style="14" hidden="1" customWidth="1"/>
    <col min="3732" max="3788" width="0.85546875" style="14"/>
    <col min="3789" max="3789" width="6.7109375" style="14" customWidth="1"/>
    <col min="3790" max="3801" width="0.85546875" style="14"/>
    <col min="3802" max="3802" width="14.28515625" style="14" customWidth="1"/>
    <col min="3803" max="3854" width="0" style="14" hidden="1" customWidth="1"/>
    <col min="3855" max="3860" width="0.85546875" style="14"/>
    <col min="3861" max="3861" width="28" style="14" customWidth="1"/>
    <col min="3862" max="3862" width="13.7109375" style="14" customWidth="1"/>
    <col min="3863" max="3984" width="0.85546875" style="14"/>
    <col min="3985" max="3986" width="0.85546875" style="14" customWidth="1"/>
    <col min="3987" max="3987" width="0" style="14" hidden="1" customWidth="1"/>
    <col min="3988" max="4044" width="0.85546875" style="14"/>
    <col min="4045" max="4045" width="6.7109375" style="14" customWidth="1"/>
    <col min="4046" max="4057" width="0.85546875" style="14"/>
    <col min="4058" max="4058" width="14.28515625" style="14" customWidth="1"/>
    <col min="4059" max="4110" width="0" style="14" hidden="1" customWidth="1"/>
    <col min="4111" max="4116" width="0.85546875" style="14"/>
    <col min="4117" max="4117" width="28" style="14" customWidth="1"/>
    <col min="4118" max="4118" width="13.7109375" style="14" customWidth="1"/>
    <col min="4119" max="4240" width="0.85546875" style="14"/>
    <col min="4241" max="4242" width="0.85546875" style="14" customWidth="1"/>
    <col min="4243" max="4243" width="0" style="14" hidden="1" customWidth="1"/>
    <col min="4244" max="4300" width="0.85546875" style="14"/>
    <col min="4301" max="4301" width="6.7109375" style="14" customWidth="1"/>
    <col min="4302" max="4313" width="0.85546875" style="14"/>
    <col min="4314" max="4314" width="14.28515625" style="14" customWidth="1"/>
    <col min="4315" max="4366" width="0" style="14" hidden="1" customWidth="1"/>
    <col min="4367" max="4372" width="0.85546875" style="14"/>
    <col min="4373" max="4373" width="28" style="14" customWidth="1"/>
    <col min="4374" max="4374" width="13.7109375" style="14" customWidth="1"/>
    <col min="4375" max="4496" width="0.85546875" style="14"/>
    <col min="4497" max="4498" width="0.85546875" style="14" customWidth="1"/>
    <col min="4499" max="4499" width="0" style="14" hidden="1" customWidth="1"/>
    <col min="4500" max="4556" width="0.85546875" style="14"/>
    <col min="4557" max="4557" width="6.7109375" style="14" customWidth="1"/>
    <col min="4558" max="4569" width="0.85546875" style="14"/>
    <col min="4570" max="4570" width="14.28515625" style="14" customWidth="1"/>
    <col min="4571" max="4622" width="0" style="14" hidden="1" customWidth="1"/>
    <col min="4623" max="4628" width="0.85546875" style="14"/>
    <col min="4629" max="4629" width="28" style="14" customWidth="1"/>
    <col min="4630" max="4630" width="13.7109375" style="14" customWidth="1"/>
    <col min="4631" max="4752" width="0.85546875" style="14"/>
    <col min="4753" max="4754" width="0.85546875" style="14" customWidth="1"/>
    <col min="4755" max="4755" width="0" style="14" hidden="1" customWidth="1"/>
    <col min="4756" max="4812" width="0.85546875" style="14"/>
    <col min="4813" max="4813" width="6.7109375" style="14" customWidth="1"/>
    <col min="4814" max="4825" width="0.85546875" style="14"/>
    <col min="4826" max="4826" width="14.28515625" style="14" customWidth="1"/>
    <col min="4827" max="4878" width="0" style="14" hidden="1" customWidth="1"/>
    <col min="4879" max="4884" width="0.85546875" style="14"/>
    <col min="4885" max="4885" width="28" style="14" customWidth="1"/>
    <col min="4886" max="4886" width="13.7109375" style="14" customWidth="1"/>
    <col min="4887" max="5008" width="0.85546875" style="14"/>
    <col min="5009" max="5010" width="0.85546875" style="14" customWidth="1"/>
    <col min="5011" max="5011" width="0" style="14" hidden="1" customWidth="1"/>
    <col min="5012" max="5068" width="0.85546875" style="14"/>
    <col min="5069" max="5069" width="6.7109375" style="14" customWidth="1"/>
    <col min="5070" max="5081" width="0.85546875" style="14"/>
    <col min="5082" max="5082" width="14.28515625" style="14" customWidth="1"/>
    <col min="5083" max="5134" width="0" style="14" hidden="1" customWidth="1"/>
    <col min="5135" max="5140" width="0.85546875" style="14"/>
    <col min="5141" max="5141" width="28" style="14" customWidth="1"/>
    <col min="5142" max="5142" width="13.7109375" style="14" customWidth="1"/>
    <col min="5143" max="5264" width="0.85546875" style="14"/>
    <col min="5265" max="5266" width="0.85546875" style="14" customWidth="1"/>
    <col min="5267" max="5267" width="0" style="14" hidden="1" customWidth="1"/>
    <col min="5268" max="5324" width="0.85546875" style="14"/>
    <col min="5325" max="5325" width="6.7109375" style="14" customWidth="1"/>
    <col min="5326" max="5337" width="0.85546875" style="14"/>
    <col min="5338" max="5338" width="14.28515625" style="14" customWidth="1"/>
    <col min="5339" max="5390" width="0" style="14" hidden="1" customWidth="1"/>
    <col min="5391" max="5396" width="0.85546875" style="14"/>
    <col min="5397" max="5397" width="28" style="14" customWidth="1"/>
    <col min="5398" max="5398" width="13.7109375" style="14" customWidth="1"/>
    <col min="5399" max="5520" width="0.85546875" style="14"/>
    <col min="5521" max="5522" width="0.85546875" style="14" customWidth="1"/>
    <col min="5523" max="5523" width="0" style="14" hidden="1" customWidth="1"/>
    <col min="5524" max="5580" width="0.85546875" style="14"/>
    <col min="5581" max="5581" width="6.7109375" style="14" customWidth="1"/>
    <col min="5582" max="5593" width="0.85546875" style="14"/>
    <col min="5594" max="5594" width="14.28515625" style="14" customWidth="1"/>
    <col min="5595" max="5646" width="0" style="14" hidden="1" customWidth="1"/>
    <col min="5647" max="5652" width="0.85546875" style="14"/>
    <col min="5653" max="5653" width="28" style="14" customWidth="1"/>
    <col min="5654" max="5654" width="13.7109375" style="14" customWidth="1"/>
    <col min="5655" max="5776" width="0.85546875" style="14"/>
    <col min="5777" max="5778" width="0.85546875" style="14" customWidth="1"/>
    <col min="5779" max="5779" width="0" style="14" hidden="1" customWidth="1"/>
    <col min="5780" max="5836" width="0.85546875" style="14"/>
    <col min="5837" max="5837" width="6.7109375" style="14" customWidth="1"/>
    <col min="5838" max="5849" width="0.85546875" style="14"/>
    <col min="5850" max="5850" width="14.28515625" style="14" customWidth="1"/>
    <col min="5851" max="5902" width="0" style="14" hidden="1" customWidth="1"/>
    <col min="5903" max="5908" width="0.85546875" style="14"/>
    <col min="5909" max="5909" width="28" style="14" customWidth="1"/>
    <col min="5910" max="5910" width="13.7109375" style="14" customWidth="1"/>
    <col min="5911" max="6032" width="0.85546875" style="14"/>
    <col min="6033" max="6034" width="0.85546875" style="14" customWidth="1"/>
    <col min="6035" max="6035" width="0" style="14" hidden="1" customWidth="1"/>
    <col min="6036" max="6092" width="0.85546875" style="14"/>
    <col min="6093" max="6093" width="6.7109375" style="14" customWidth="1"/>
    <col min="6094" max="6105" width="0.85546875" style="14"/>
    <col min="6106" max="6106" width="14.28515625" style="14" customWidth="1"/>
    <col min="6107" max="6158" width="0" style="14" hidden="1" customWidth="1"/>
    <col min="6159" max="6164" width="0.85546875" style="14"/>
    <col min="6165" max="6165" width="28" style="14" customWidth="1"/>
    <col min="6166" max="6166" width="13.7109375" style="14" customWidth="1"/>
    <col min="6167" max="6288" width="0.85546875" style="14"/>
    <col min="6289" max="6290" width="0.85546875" style="14" customWidth="1"/>
    <col min="6291" max="6291" width="0" style="14" hidden="1" customWidth="1"/>
    <col min="6292" max="6348" width="0.85546875" style="14"/>
    <col min="6349" max="6349" width="6.7109375" style="14" customWidth="1"/>
    <col min="6350" max="6361" width="0.85546875" style="14"/>
    <col min="6362" max="6362" width="14.28515625" style="14" customWidth="1"/>
    <col min="6363" max="6414" width="0" style="14" hidden="1" customWidth="1"/>
    <col min="6415" max="6420" width="0.85546875" style="14"/>
    <col min="6421" max="6421" width="28" style="14" customWidth="1"/>
    <col min="6422" max="6422" width="13.7109375" style="14" customWidth="1"/>
    <col min="6423" max="6544" width="0.85546875" style="14"/>
    <col min="6545" max="6546" width="0.85546875" style="14" customWidth="1"/>
    <col min="6547" max="6547" width="0" style="14" hidden="1" customWidth="1"/>
    <col min="6548" max="6604" width="0.85546875" style="14"/>
    <col min="6605" max="6605" width="6.7109375" style="14" customWidth="1"/>
    <col min="6606" max="6617" width="0.85546875" style="14"/>
    <col min="6618" max="6618" width="14.28515625" style="14" customWidth="1"/>
    <col min="6619" max="6670" width="0" style="14" hidden="1" customWidth="1"/>
    <col min="6671" max="6676" width="0.85546875" style="14"/>
    <col min="6677" max="6677" width="28" style="14" customWidth="1"/>
    <col min="6678" max="6678" width="13.7109375" style="14" customWidth="1"/>
    <col min="6679" max="6800" width="0.85546875" style="14"/>
    <col min="6801" max="6802" width="0.85546875" style="14" customWidth="1"/>
    <col min="6803" max="6803" width="0" style="14" hidden="1" customWidth="1"/>
    <col min="6804" max="6860" width="0.85546875" style="14"/>
    <col min="6861" max="6861" width="6.7109375" style="14" customWidth="1"/>
    <col min="6862" max="6873" width="0.85546875" style="14"/>
    <col min="6874" max="6874" width="14.28515625" style="14" customWidth="1"/>
    <col min="6875" max="6926" width="0" style="14" hidden="1" customWidth="1"/>
    <col min="6927" max="6932" width="0.85546875" style="14"/>
    <col min="6933" max="6933" width="28" style="14" customWidth="1"/>
    <col min="6934" max="6934" width="13.7109375" style="14" customWidth="1"/>
    <col min="6935" max="7056" width="0.85546875" style="14"/>
    <col min="7057" max="7058" width="0.85546875" style="14" customWidth="1"/>
    <col min="7059" max="7059" width="0" style="14" hidden="1" customWidth="1"/>
    <col min="7060" max="7116" width="0.85546875" style="14"/>
    <col min="7117" max="7117" width="6.7109375" style="14" customWidth="1"/>
    <col min="7118" max="7129" width="0.85546875" style="14"/>
    <col min="7130" max="7130" width="14.28515625" style="14" customWidth="1"/>
    <col min="7131" max="7182" width="0" style="14" hidden="1" customWidth="1"/>
    <col min="7183" max="7188" width="0.85546875" style="14"/>
    <col min="7189" max="7189" width="28" style="14" customWidth="1"/>
    <col min="7190" max="7190" width="13.7109375" style="14" customWidth="1"/>
    <col min="7191" max="7312" width="0.85546875" style="14"/>
    <col min="7313" max="7314" width="0.85546875" style="14" customWidth="1"/>
    <col min="7315" max="7315" width="0" style="14" hidden="1" customWidth="1"/>
    <col min="7316" max="7372" width="0.85546875" style="14"/>
    <col min="7373" max="7373" width="6.7109375" style="14" customWidth="1"/>
    <col min="7374" max="7385" width="0.85546875" style="14"/>
    <col min="7386" max="7386" width="14.28515625" style="14" customWidth="1"/>
    <col min="7387" max="7438" width="0" style="14" hidden="1" customWidth="1"/>
    <col min="7439" max="7444" width="0.85546875" style="14"/>
    <col min="7445" max="7445" width="28" style="14" customWidth="1"/>
    <col min="7446" max="7446" width="13.7109375" style="14" customWidth="1"/>
    <col min="7447" max="7568" width="0.85546875" style="14"/>
    <col min="7569" max="7570" width="0.85546875" style="14" customWidth="1"/>
    <col min="7571" max="7571" width="0" style="14" hidden="1" customWidth="1"/>
    <col min="7572" max="7628" width="0.85546875" style="14"/>
    <col min="7629" max="7629" width="6.7109375" style="14" customWidth="1"/>
    <col min="7630" max="7641" width="0.85546875" style="14"/>
    <col min="7642" max="7642" width="14.28515625" style="14" customWidth="1"/>
    <col min="7643" max="7694" width="0" style="14" hidden="1" customWidth="1"/>
    <col min="7695" max="7700" width="0.85546875" style="14"/>
    <col min="7701" max="7701" width="28" style="14" customWidth="1"/>
    <col min="7702" max="7702" width="13.7109375" style="14" customWidth="1"/>
    <col min="7703" max="7824" width="0.85546875" style="14"/>
    <col min="7825" max="7826" width="0.85546875" style="14" customWidth="1"/>
    <col min="7827" max="7827" width="0" style="14" hidden="1" customWidth="1"/>
    <col min="7828" max="7884" width="0.85546875" style="14"/>
    <col min="7885" max="7885" width="6.7109375" style="14" customWidth="1"/>
    <col min="7886" max="7897" width="0.85546875" style="14"/>
    <col min="7898" max="7898" width="14.28515625" style="14" customWidth="1"/>
    <col min="7899" max="7950" width="0" style="14" hidden="1" customWidth="1"/>
    <col min="7951" max="7956" width="0.85546875" style="14"/>
    <col min="7957" max="7957" width="28" style="14" customWidth="1"/>
    <col min="7958" max="7958" width="13.7109375" style="14" customWidth="1"/>
    <col min="7959" max="8080" width="0.85546875" style="14"/>
    <col min="8081" max="8082" width="0.85546875" style="14" customWidth="1"/>
    <col min="8083" max="8083" width="0" style="14" hidden="1" customWidth="1"/>
    <col min="8084" max="8140" width="0.85546875" style="14"/>
    <col min="8141" max="8141" width="6.7109375" style="14" customWidth="1"/>
    <col min="8142" max="8153" width="0.85546875" style="14"/>
    <col min="8154" max="8154" width="14.28515625" style="14" customWidth="1"/>
    <col min="8155" max="8206" width="0" style="14" hidden="1" customWidth="1"/>
    <col min="8207" max="8212" width="0.85546875" style="14"/>
    <col min="8213" max="8213" width="28" style="14" customWidth="1"/>
    <col min="8214" max="8214" width="13.7109375" style="14" customWidth="1"/>
    <col min="8215" max="8336" width="0.85546875" style="14"/>
    <col min="8337" max="8338" width="0.85546875" style="14" customWidth="1"/>
    <col min="8339" max="8339" width="0" style="14" hidden="1" customWidth="1"/>
    <col min="8340" max="8396" width="0.85546875" style="14"/>
    <col min="8397" max="8397" width="6.7109375" style="14" customWidth="1"/>
    <col min="8398" max="8409" width="0.85546875" style="14"/>
    <col min="8410" max="8410" width="14.28515625" style="14" customWidth="1"/>
    <col min="8411" max="8462" width="0" style="14" hidden="1" customWidth="1"/>
    <col min="8463" max="8468" width="0.85546875" style="14"/>
    <col min="8469" max="8469" width="28" style="14" customWidth="1"/>
    <col min="8470" max="8470" width="13.7109375" style="14" customWidth="1"/>
    <col min="8471" max="8592" width="0.85546875" style="14"/>
    <col min="8593" max="8594" width="0.85546875" style="14" customWidth="1"/>
    <col min="8595" max="8595" width="0" style="14" hidden="1" customWidth="1"/>
    <col min="8596" max="8652" width="0.85546875" style="14"/>
    <col min="8653" max="8653" width="6.7109375" style="14" customWidth="1"/>
    <col min="8654" max="8665" width="0.85546875" style="14"/>
    <col min="8666" max="8666" width="14.28515625" style="14" customWidth="1"/>
    <col min="8667" max="8718" width="0" style="14" hidden="1" customWidth="1"/>
    <col min="8719" max="8724" width="0.85546875" style="14"/>
    <col min="8725" max="8725" width="28" style="14" customWidth="1"/>
    <col min="8726" max="8726" width="13.7109375" style="14" customWidth="1"/>
    <col min="8727" max="8848" width="0.85546875" style="14"/>
    <col min="8849" max="8850" width="0.85546875" style="14" customWidth="1"/>
    <col min="8851" max="8851" width="0" style="14" hidden="1" customWidth="1"/>
    <col min="8852" max="8908" width="0.85546875" style="14"/>
    <col min="8909" max="8909" width="6.7109375" style="14" customWidth="1"/>
    <col min="8910" max="8921" width="0.85546875" style="14"/>
    <col min="8922" max="8922" width="14.28515625" style="14" customWidth="1"/>
    <col min="8923" max="8974" width="0" style="14" hidden="1" customWidth="1"/>
    <col min="8975" max="8980" width="0.85546875" style="14"/>
    <col min="8981" max="8981" width="28" style="14" customWidth="1"/>
    <col min="8982" max="8982" width="13.7109375" style="14" customWidth="1"/>
    <col min="8983" max="9104" width="0.85546875" style="14"/>
    <col min="9105" max="9106" width="0.85546875" style="14" customWidth="1"/>
    <col min="9107" max="9107" width="0" style="14" hidden="1" customWidth="1"/>
    <col min="9108" max="9164" width="0.85546875" style="14"/>
    <col min="9165" max="9165" width="6.7109375" style="14" customWidth="1"/>
    <col min="9166" max="9177" width="0.85546875" style="14"/>
    <col min="9178" max="9178" width="14.28515625" style="14" customWidth="1"/>
    <col min="9179" max="9230" width="0" style="14" hidden="1" customWidth="1"/>
    <col min="9231" max="9236" width="0.85546875" style="14"/>
    <col min="9237" max="9237" width="28" style="14" customWidth="1"/>
    <col min="9238" max="9238" width="13.7109375" style="14" customWidth="1"/>
    <col min="9239" max="9360" width="0.85546875" style="14"/>
    <col min="9361" max="9362" width="0.85546875" style="14" customWidth="1"/>
    <col min="9363" max="9363" width="0" style="14" hidden="1" customWidth="1"/>
    <col min="9364" max="9420" width="0.85546875" style="14"/>
    <col min="9421" max="9421" width="6.7109375" style="14" customWidth="1"/>
    <col min="9422" max="9433" width="0.85546875" style="14"/>
    <col min="9434" max="9434" width="14.28515625" style="14" customWidth="1"/>
    <col min="9435" max="9486" width="0" style="14" hidden="1" customWidth="1"/>
    <col min="9487" max="9492" width="0.85546875" style="14"/>
    <col min="9493" max="9493" width="28" style="14" customWidth="1"/>
    <col min="9494" max="9494" width="13.7109375" style="14" customWidth="1"/>
    <col min="9495" max="9616" width="0.85546875" style="14"/>
    <col min="9617" max="9618" width="0.85546875" style="14" customWidth="1"/>
    <col min="9619" max="9619" width="0" style="14" hidden="1" customWidth="1"/>
    <col min="9620" max="9676" width="0.85546875" style="14"/>
    <col min="9677" max="9677" width="6.7109375" style="14" customWidth="1"/>
    <col min="9678" max="9689" width="0.85546875" style="14"/>
    <col min="9690" max="9690" width="14.28515625" style="14" customWidth="1"/>
    <col min="9691" max="9742" width="0" style="14" hidden="1" customWidth="1"/>
    <col min="9743" max="9748" width="0.85546875" style="14"/>
    <col min="9749" max="9749" width="28" style="14" customWidth="1"/>
    <col min="9750" max="9750" width="13.7109375" style="14" customWidth="1"/>
    <col min="9751" max="9872" width="0.85546875" style="14"/>
    <col min="9873" max="9874" width="0.85546875" style="14" customWidth="1"/>
    <col min="9875" max="9875" width="0" style="14" hidden="1" customWidth="1"/>
    <col min="9876" max="9932" width="0.85546875" style="14"/>
    <col min="9933" max="9933" width="6.7109375" style="14" customWidth="1"/>
    <col min="9934" max="9945" width="0.85546875" style="14"/>
    <col min="9946" max="9946" width="14.28515625" style="14" customWidth="1"/>
    <col min="9947" max="9998" width="0" style="14" hidden="1" customWidth="1"/>
    <col min="9999" max="10004" width="0.85546875" style="14"/>
    <col min="10005" max="10005" width="28" style="14" customWidth="1"/>
    <col min="10006" max="10006" width="13.7109375" style="14" customWidth="1"/>
    <col min="10007" max="10128" width="0.85546875" style="14"/>
    <col min="10129" max="10130" width="0.85546875" style="14" customWidth="1"/>
    <col min="10131" max="10131" width="0" style="14" hidden="1" customWidth="1"/>
    <col min="10132" max="10188" width="0.85546875" style="14"/>
    <col min="10189" max="10189" width="6.7109375" style="14" customWidth="1"/>
    <col min="10190" max="10201" width="0.85546875" style="14"/>
    <col min="10202" max="10202" width="14.28515625" style="14" customWidth="1"/>
    <col min="10203" max="10254" width="0" style="14" hidden="1" customWidth="1"/>
    <col min="10255" max="10260" width="0.85546875" style="14"/>
    <col min="10261" max="10261" width="28" style="14" customWidth="1"/>
    <col min="10262" max="10262" width="13.7109375" style="14" customWidth="1"/>
    <col min="10263" max="10384" width="0.85546875" style="14"/>
    <col min="10385" max="10386" width="0.85546875" style="14" customWidth="1"/>
    <col min="10387" max="10387" width="0" style="14" hidden="1" customWidth="1"/>
    <col min="10388" max="10444" width="0.85546875" style="14"/>
    <col min="10445" max="10445" width="6.7109375" style="14" customWidth="1"/>
    <col min="10446" max="10457" width="0.85546875" style="14"/>
    <col min="10458" max="10458" width="14.28515625" style="14" customWidth="1"/>
    <col min="10459" max="10510" width="0" style="14" hidden="1" customWidth="1"/>
    <col min="10511" max="10516" width="0.85546875" style="14"/>
    <col min="10517" max="10517" width="28" style="14" customWidth="1"/>
    <col min="10518" max="10518" width="13.7109375" style="14" customWidth="1"/>
    <col min="10519" max="10640" width="0.85546875" style="14"/>
    <col min="10641" max="10642" width="0.85546875" style="14" customWidth="1"/>
    <col min="10643" max="10643" width="0" style="14" hidden="1" customWidth="1"/>
    <col min="10644" max="10700" width="0.85546875" style="14"/>
    <col min="10701" max="10701" width="6.7109375" style="14" customWidth="1"/>
    <col min="10702" max="10713" width="0.85546875" style="14"/>
    <col min="10714" max="10714" width="14.28515625" style="14" customWidth="1"/>
    <col min="10715" max="10766" width="0" style="14" hidden="1" customWidth="1"/>
    <col min="10767" max="10772" width="0.85546875" style="14"/>
    <col min="10773" max="10773" width="28" style="14" customWidth="1"/>
    <col min="10774" max="10774" width="13.7109375" style="14" customWidth="1"/>
    <col min="10775" max="10896" width="0.85546875" style="14"/>
    <col min="10897" max="10898" width="0.85546875" style="14" customWidth="1"/>
    <col min="10899" max="10899" width="0" style="14" hidden="1" customWidth="1"/>
    <col min="10900" max="10956" width="0.85546875" style="14"/>
    <col min="10957" max="10957" width="6.7109375" style="14" customWidth="1"/>
    <col min="10958" max="10969" width="0.85546875" style="14"/>
    <col min="10970" max="10970" width="14.28515625" style="14" customWidth="1"/>
    <col min="10971" max="11022" width="0" style="14" hidden="1" customWidth="1"/>
    <col min="11023" max="11028" width="0.85546875" style="14"/>
    <col min="11029" max="11029" width="28" style="14" customWidth="1"/>
    <col min="11030" max="11030" width="13.7109375" style="14" customWidth="1"/>
    <col min="11031" max="11152" width="0.85546875" style="14"/>
    <col min="11153" max="11154" width="0.85546875" style="14" customWidth="1"/>
    <col min="11155" max="11155" width="0" style="14" hidden="1" customWidth="1"/>
    <col min="11156" max="11212" width="0.85546875" style="14"/>
    <col min="11213" max="11213" width="6.7109375" style="14" customWidth="1"/>
    <col min="11214" max="11225" width="0.85546875" style="14"/>
    <col min="11226" max="11226" width="14.28515625" style="14" customWidth="1"/>
    <col min="11227" max="11278" width="0" style="14" hidden="1" customWidth="1"/>
    <col min="11279" max="11284" width="0.85546875" style="14"/>
    <col min="11285" max="11285" width="28" style="14" customWidth="1"/>
    <col min="11286" max="11286" width="13.7109375" style="14" customWidth="1"/>
    <col min="11287" max="11408" width="0.85546875" style="14"/>
    <col min="11409" max="11410" width="0.85546875" style="14" customWidth="1"/>
    <col min="11411" max="11411" width="0" style="14" hidden="1" customWidth="1"/>
    <col min="11412" max="11468" width="0.85546875" style="14"/>
    <col min="11469" max="11469" width="6.7109375" style="14" customWidth="1"/>
    <col min="11470" max="11481" width="0.85546875" style="14"/>
    <col min="11482" max="11482" width="14.28515625" style="14" customWidth="1"/>
    <col min="11483" max="11534" width="0" style="14" hidden="1" customWidth="1"/>
    <col min="11535" max="11540" width="0.85546875" style="14"/>
    <col min="11541" max="11541" width="28" style="14" customWidth="1"/>
    <col min="11542" max="11542" width="13.7109375" style="14" customWidth="1"/>
    <col min="11543" max="11664" width="0.85546875" style="14"/>
    <col min="11665" max="11666" width="0.85546875" style="14" customWidth="1"/>
    <col min="11667" max="11667" width="0" style="14" hidden="1" customWidth="1"/>
    <col min="11668" max="11724" width="0.85546875" style="14"/>
    <col min="11725" max="11725" width="6.7109375" style="14" customWidth="1"/>
    <col min="11726" max="11737" width="0.85546875" style="14"/>
    <col min="11738" max="11738" width="14.28515625" style="14" customWidth="1"/>
    <col min="11739" max="11790" width="0" style="14" hidden="1" customWidth="1"/>
    <col min="11791" max="11796" width="0.85546875" style="14"/>
    <col min="11797" max="11797" width="28" style="14" customWidth="1"/>
    <col min="11798" max="11798" width="13.7109375" style="14" customWidth="1"/>
    <col min="11799" max="11920" width="0.85546875" style="14"/>
    <col min="11921" max="11922" width="0.85546875" style="14" customWidth="1"/>
    <col min="11923" max="11923" width="0" style="14" hidden="1" customWidth="1"/>
    <col min="11924" max="11980" width="0.85546875" style="14"/>
    <col min="11981" max="11981" width="6.7109375" style="14" customWidth="1"/>
    <col min="11982" max="11993" width="0.85546875" style="14"/>
    <col min="11994" max="11994" width="14.28515625" style="14" customWidth="1"/>
    <col min="11995" max="12046" width="0" style="14" hidden="1" customWidth="1"/>
    <col min="12047" max="12052" width="0.85546875" style="14"/>
    <col min="12053" max="12053" width="28" style="14" customWidth="1"/>
    <col min="12054" max="12054" width="13.7109375" style="14" customWidth="1"/>
    <col min="12055" max="12176" width="0.85546875" style="14"/>
    <col min="12177" max="12178" width="0.85546875" style="14" customWidth="1"/>
    <col min="12179" max="12179" width="0" style="14" hidden="1" customWidth="1"/>
    <col min="12180" max="12236" width="0.85546875" style="14"/>
    <col min="12237" max="12237" width="6.7109375" style="14" customWidth="1"/>
    <col min="12238" max="12249" width="0.85546875" style="14"/>
    <col min="12250" max="12250" width="14.28515625" style="14" customWidth="1"/>
    <col min="12251" max="12302" width="0" style="14" hidden="1" customWidth="1"/>
    <col min="12303" max="12308" width="0.85546875" style="14"/>
    <col min="12309" max="12309" width="28" style="14" customWidth="1"/>
    <col min="12310" max="12310" width="13.7109375" style="14" customWidth="1"/>
    <col min="12311" max="12432" width="0.85546875" style="14"/>
    <col min="12433" max="12434" width="0.85546875" style="14" customWidth="1"/>
    <col min="12435" max="12435" width="0" style="14" hidden="1" customWidth="1"/>
    <col min="12436" max="12492" width="0.85546875" style="14"/>
    <col min="12493" max="12493" width="6.7109375" style="14" customWidth="1"/>
    <col min="12494" max="12505" width="0.85546875" style="14"/>
    <col min="12506" max="12506" width="14.28515625" style="14" customWidth="1"/>
    <col min="12507" max="12558" width="0" style="14" hidden="1" customWidth="1"/>
    <col min="12559" max="12564" width="0.85546875" style="14"/>
    <col min="12565" max="12565" width="28" style="14" customWidth="1"/>
    <col min="12566" max="12566" width="13.7109375" style="14" customWidth="1"/>
    <col min="12567" max="12688" width="0.85546875" style="14"/>
    <col min="12689" max="12690" width="0.85546875" style="14" customWidth="1"/>
    <col min="12691" max="12691" width="0" style="14" hidden="1" customWidth="1"/>
    <col min="12692" max="12748" width="0.85546875" style="14"/>
    <col min="12749" max="12749" width="6.7109375" style="14" customWidth="1"/>
    <col min="12750" max="12761" width="0.85546875" style="14"/>
    <col min="12762" max="12762" width="14.28515625" style="14" customWidth="1"/>
    <col min="12763" max="12814" width="0" style="14" hidden="1" customWidth="1"/>
    <col min="12815" max="12820" width="0.85546875" style="14"/>
    <col min="12821" max="12821" width="28" style="14" customWidth="1"/>
    <col min="12822" max="12822" width="13.7109375" style="14" customWidth="1"/>
    <col min="12823" max="12944" width="0.85546875" style="14"/>
    <col min="12945" max="12946" width="0.85546875" style="14" customWidth="1"/>
    <col min="12947" max="12947" width="0" style="14" hidden="1" customWidth="1"/>
    <col min="12948" max="13004" width="0.85546875" style="14"/>
    <col min="13005" max="13005" width="6.7109375" style="14" customWidth="1"/>
    <col min="13006" max="13017" width="0.85546875" style="14"/>
    <col min="13018" max="13018" width="14.28515625" style="14" customWidth="1"/>
    <col min="13019" max="13070" width="0" style="14" hidden="1" customWidth="1"/>
    <col min="13071" max="13076" width="0.85546875" style="14"/>
    <col min="13077" max="13077" width="28" style="14" customWidth="1"/>
    <col min="13078" max="13078" width="13.7109375" style="14" customWidth="1"/>
    <col min="13079" max="13200" width="0.85546875" style="14"/>
    <col min="13201" max="13202" width="0.85546875" style="14" customWidth="1"/>
    <col min="13203" max="13203" width="0" style="14" hidden="1" customWidth="1"/>
    <col min="13204" max="13260" width="0.85546875" style="14"/>
    <col min="13261" max="13261" width="6.7109375" style="14" customWidth="1"/>
    <col min="13262" max="13273" width="0.85546875" style="14"/>
    <col min="13274" max="13274" width="14.28515625" style="14" customWidth="1"/>
    <col min="13275" max="13326" width="0" style="14" hidden="1" customWidth="1"/>
    <col min="13327" max="13332" width="0.85546875" style="14"/>
    <col min="13333" max="13333" width="28" style="14" customWidth="1"/>
    <col min="13334" max="13334" width="13.7109375" style="14" customWidth="1"/>
    <col min="13335" max="13456" width="0.85546875" style="14"/>
    <col min="13457" max="13458" width="0.85546875" style="14" customWidth="1"/>
    <col min="13459" max="13459" width="0" style="14" hidden="1" customWidth="1"/>
    <col min="13460" max="13516" width="0.85546875" style="14"/>
    <col min="13517" max="13517" width="6.7109375" style="14" customWidth="1"/>
    <col min="13518" max="13529" width="0.85546875" style="14"/>
    <col min="13530" max="13530" width="14.28515625" style="14" customWidth="1"/>
    <col min="13531" max="13582" width="0" style="14" hidden="1" customWidth="1"/>
    <col min="13583" max="13588" width="0.85546875" style="14"/>
    <col min="13589" max="13589" width="28" style="14" customWidth="1"/>
    <col min="13590" max="13590" width="13.7109375" style="14" customWidth="1"/>
    <col min="13591" max="13712" width="0.85546875" style="14"/>
    <col min="13713" max="13714" width="0.85546875" style="14" customWidth="1"/>
    <col min="13715" max="13715" width="0" style="14" hidden="1" customWidth="1"/>
    <col min="13716" max="13772" width="0.85546875" style="14"/>
    <col min="13773" max="13773" width="6.7109375" style="14" customWidth="1"/>
    <col min="13774" max="13785" width="0.85546875" style="14"/>
    <col min="13786" max="13786" width="14.28515625" style="14" customWidth="1"/>
    <col min="13787" max="13838" width="0" style="14" hidden="1" customWidth="1"/>
    <col min="13839" max="13844" width="0.85546875" style="14"/>
    <col min="13845" max="13845" width="28" style="14" customWidth="1"/>
    <col min="13846" max="13846" width="13.7109375" style="14" customWidth="1"/>
    <col min="13847" max="13968" width="0.85546875" style="14"/>
    <col min="13969" max="13970" width="0.85546875" style="14" customWidth="1"/>
    <col min="13971" max="13971" width="0" style="14" hidden="1" customWidth="1"/>
    <col min="13972" max="14028" width="0.85546875" style="14"/>
    <col min="14029" max="14029" width="6.7109375" style="14" customWidth="1"/>
    <col min="14030" max="14041" width="0.85546875" style="14"/>
    <col min="14042" max="14042" width="14.28515625" style="14" customWidth="1"/>
    <col min="14043" max="14094" width="0" style="14" hidden="1" customWidth="1"/>
    <col min="14095" max="14100" width="0.85546875" style="14"/>
    <col min="14101" max="14101" width="28" style="14" customWidth="1"/>
    <col min="14102" max="14102" width="13.7109375" style="14" customWidth="1"/>
    <col min="14103" max="14224" width="0.85546875" style="14"/>
    <col min="14225" max="14226" width="0.85546875" style="14" customWidth="1"/>
    <col min="14227" max="14227" width="0" style="14" hidden="1" customWidth="1"/>
    <col min="14228" max="14284" width="0.85546875" style="14"/>
    <col min="14285" max="14285" width="6.7109375" style="14" customWidth="1"/>
    <col min="14286" max="14297" width="0.85546875" style="14"/>
    <col min="14298" max="14298" width="14.28515625" style="14" customWidth="1"/>
    <col min="14299" max="14350" width="0" style="14" hidden="1" customWidth="1"/>
    <col min="14351" max="14356" width="0.85546875" style="14"/>
    <col min="14357" max="14357" width="28" style="14" customWidth="1"/>
    <col min="14358" max="14358" width="13.7109375" style="14" customWidth="1"/>
    <col min="14359" max="14480" width="0.85546875" style="14"/>
    <col min="14481" max="14482" width="0.85546875" style="14" customWidth="1"/>
    <col min="14483" max="14483" width="0" style="14" hidden="1" customWidth="1"/>
    <col min="14484" max="14540" width="0.85546875" style="14"/>
    <col min="14541" max="14541" width="6.7109375" style="14" customWidth="1"/>
    <col min="14542" max="14553" width="0.85546875" style="14"/>
    <col min="14554" max="14554" width="14.28515625" style="14" customWidth="1"/>
    <col min="14555" max="14606" width="0" style="14" hidden="1" customWidth="1"/>
    <col min="14607" max="14612" width="0.85546875" style="14"/>
    <col min="14613" max="14613" width="28" style="14" customWidth="1"/>
    <col min="14614" max="14614" width="13.7109375" style="14" customWidth="1"/>
    <col min="14615" max="14736" width="0.85546875" style="14"/>
    <col min="14737" max="14738" width="0.85546875" style="14" customWidth="1"/>
    <col min="14739" max="14739" width="0" style="14" hidden="1" customWidth="1"/>
    <col min="14740" max="14796" width="0.85546875" style="14"/>
    <col min="14797" max="14797" width="6.7109375" style="14" customWidth="1"/>
    <col min="14798" max="14809" width="0.85546875" style="14"/>
    <col min="14810" max="14810" width="14.28515625" style="14" customWidth="1"/>
    <col min="14811" max="14862" width="0" style="14" hidden="1" customWidth="1"/>
    <col min="14863" max="14868" width="0.85546875" style="14"/>
    <col min="14869" max="14869" width="28" style="14" customWidth="1"/>
    <col min="14870" max="14870" width="13.7109375" style="14" customWidth="1"/>
    <col min="14871" max="14992" width="0.85546875" style="14"/>
    <col min="14993" max="14994" width="0.85546875" style="14" customWidth="1"/>
    <col min="14995" max="14995" width="0" style="14" hidden="1" customWidth="1"/>
    <col min="14996" max="15052" width="0.85546875" style="14"/>
    <col min="15053" max="15053" width="6.7109375" style="14" customWidth="1"/>
    <col min="15054" max="15065" width="0.85546875" style="14"/>
    <col min="15066" max="15066" width="14.28515625" style="14" customWidth="1"/>
    <col min="15067" max="15118" width="0" style="14" hidden="1" customWidth="1"/>
    <col min="15119" max="15124" width="0.85546875" style="14"/>
    <col min="15125" max="15125" width="28" style="14" customWidth="1"/>
    <col min="15126" max="15126" width="13.7109375" style="14" customWidth="1"/>
    <col min="15127" max="15248" width="0.85546875" style="14"/>
    <col min="15249" max="15250" width="0.85546875" style="14" customWidth="1"/>
    <col min="15251" max="15251" width="0" style="14" hidden="1" customWidth="1"/>
    <col min="15252" max="15308" width="0.85546875" style="14"/>
    <col min="15309" max="15309" width="6.7109375" style="14" customWidth="1"/>
    <col min="15310" max="15321" width="0.85546875" style="14"/>
    <col min="15322" max="15322" width="14.28515625" style="14" customWidth="1"/>
    <col min="15323" max="15374" width="0" style="14" hidden="1" customWidth="1"/>
    <col min="15375" max="15380" width="0.85546875" style="14"/>
    <col min="15381" max="15381" width="28" style="14" customWidth="1"/>
    <col min="15382" max="15382" width="13.7109375" style="14" customWidth="1"/>
    <col min="15383" max="15504" width="0.85546875" style="14"/>
    <col min="15505" max="15506" width="0.85546875" style="14" customWidth="1"/>
    <col min="15507" max="15507" width="0" style="14" hidden="1" customWidth="1"/>
    <col min="15508" max="15564" width="0.85546875" style="14"/>
    <col min="15565" max="15565" width="6.7109375" style="14" customWidth="1"/>
    <col min="15566" max="15577" width="0.85546875" style="14"/>
    <col min="15578" max="15578" width="14.28515625" style="14" customWidth="1"/>
    <col min="15579" max="15630" width="0" style="14" hidden="1" customWidth="1"/>
    <col min="15631" max="15636" width="0.85546875" style="14"/>
    <col min="15637" max="15637" width="28" style="14" customWidth="1"/>
    <col min="15638" max="15638" width="13.7109375" style="14" customWidth="1"/>
    <col min="15639" max="15760" width="0.85546875" style="14"/>
    <col min="15761" max="15762" width="0.85546875" style="14" customWidth="1"/>
    <col min="15763" max="15763" width="0" style="14" hidden="1" customWidth="1"/>
    <col min="15764" max="15820" width="0.85546875" style="14"/>
    <col min="15821" max="15821" width="6.7109375" style="14" customWidth="1"/>
    <col min="15822" max="15833" width="0.85546875" style="14"/>
    <col min="15834" max="15834" width="14.28515625" style="14" customWidth="1"/>
    <col min="15835" max="15886" width="0" style="14" hidden="1" customWidth="1"/>
    <col min="15887" max="15892" width="0.85546875" style="14"/>
    <col min="15893" max="15893" width="28" style="14" customWidth="1"/>
    <col min="15894" max="15894" width="13.7109375" style="14" customWidth="1"/>
    <col min="15895" max="16016" width="0.85546875" style="14"/>
    <col min="16017" max="16018" width="0.85546875" style="14" customWidth="1"/>
    <col min="16019" max="16019" width="0" style="14" hidden="1" customWidth="1"/>
    <col min="16020" max="16076" width="0.85546875" style="14"/>
    <col min="16077" max="16077" width="6.7109375" style="14" customWidth="1"/>
    <col min="16078" max="16089" width="0.85546875" style="14"/>
    <col min="16090" max="16090" width="14.28515625" style="14" customWidth="1"/>
    <col min="16091" max="16142" width="0" style="14" hidden="1" customWidth="1"/>
    <col min="16143" max="16148" width="0.85546875" style="14"/>
    <col min="16149" max="16149" width="28" style="14" customWidth="1"/>
    <col min="16150" max="16150" width="13.7109375" style="14" customWidth="1"/>
    <col min="16151" max="16384" width="0.85546875" style="14"/>
  </cols>
  <sheetData>
    <row r="1" spans="1:56" ht="12" customHeight="1" x14ac:dyDescent="0.25">
      <c r="F1" s="14" t="s">
        <v>0</v>
      </c>
    </row>
    <row r="2" spans="1:56" ht="15" customHeight="1" x14ac:dyDescent="0.25">
      <c r="F2" s="14" t="s">
        <v>1</v>
      </c>
      <c r="K2" s="133" t="s">
        <v>196</v>
      </c>
    </row>
    <row r="3" spans="1:56" ht="15.75" customHeight="1" x14ac:dyDescent="0.25">
      <c r="F3" s="14" t="s">
        <v>2</v>
      </c>
    </row>
    <row r="4" spans="1:56" ht="21" customHeight="1" x14ac:dyDescent="0.25">
      <c r="N4" s="135">
        <v>924989.59253748681</v>
      </c>
      <c r="U4" s="133">
        <v>975904.27973999991</v>
      </c>
    </row>
    <row r="5" spans="1:56" ht="14.25" customHeight="1" x14ac:dyDescent="0.25">
      <c r="N5" s="136" t="e">
        <f>N4-#REF!</f>
        <v>#REF!</v>
      </c>
    </row>
    <row r="6" spans="1:56" ht="14.25" customHeight="1" x14ac:dyDescent="0.25"/>
    <row r="7" spans="1:56" ht="14.25" customHeight="1" x14ac:dyDescent="0.25">
      <c r="A7" s="300" t="s">
        <v>3</v>
      </c>
      <c r="B7" s="300"/>
      <c r="C7" s="300"/>
      <c r="D7" s="300"/>
      <c r="E7" s="300"/>
      <c r="F7" s="300"/>
      <c r="N7" s="134">
        <v>62054.766290000021</v>
      </c>
    </row>
    <row r="8" spans="1:56" ht="14.25" customHeight="1" x14ac:dyDescent="0.25">
      <c r="A8" s="300" t="s">
        <v>4</v>
      </c>
      <c r="B8" s="300"/>
      <c r="C8" s="300"/>
      <c r="D8" s="300"/>
      <c r="E8" s="300"/>
      <c r="F8" s="300"/>
    </row>
    <row r="9" spans="1:56" ht="18.75" customHeight="1" x14ac:dyDescent="0.25">
      <c r="A9" s="300" t="s">
        <v>5</v>
      </c>
      <c r="B9" s="300"/>
      <c r="C9" s="300"/>
      <c r="D9" s="300"/>
      <c r="E9" s="300"/>
      <c r="F9" s="300"/>
      <c r="I9" s="133" t="s">
        <v>197</v>
      </c>
    </row>
    <row r="10" spans="1:56" ht="17.25" customHeight="1" x14ac:dyDescent="0.25">
      <c r="A10" s="300" t="s">
        <v>6</v>
      </c>
      <c r="B10" s="300"/>
      <c r="C10" s="300"/>
      <c r="D10" s="300"/>
      <c r="E10" s="300"/>
      <c r="F10" s="300"/>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row>
    <row r="11" spans="1:56" x14ac:dyDescent="0.25">
      <c r="A11" s="132"/>
      <c r="B11" s="132"/>
      <c r="C11" s="132"/>
      <c r="D11" s="132"/>
      <c r="E11" s="132"/>
      <c r="F11" s="132"/>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row>
    <row r="12" spans="1:56" x14ac:dyDescent="0.25">
      <c r="A12" s="16" t="s">
        <v>372</v>
      </c>
      <c r="B12" s="132"/>
      <c r="C12" s="132"/>
      <c r="D12" s="132"/>
      <c r="E12" s="132"/>
      <c r="F12" s="132"/>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row>
    <row r="13" spans="1:56" x14ac:dyDescent="0.25">
      <c r="A13" s="138" t="s">
        <v>199</v>
      </c>
      <c r="B13" s="139" t="s">
        <v>200</v>
      </c>
      <c r="D13" s="140"/>
      <c r="E13" s="140"/>
      <c r="F13" s="140"/>
    </row>
    <row r="14" spans="1:56" x14ac:dyDescent="0.25">
      <c r="A14" s="138" t="s">
        <v>201</v>
      </c>
      <c r="B14" s="141" t="s">
        <v>202</v>
      </c>
      <c r="D14" s="140"/>
      <c r="E14" s="140"/>
      <c r="F14" s="140"/>
    </row>
    <row r="15" spans="1:56" x14ac:dyDescent="0.25">
      <c r="A15" s="138" t="s">
        <v>203</v>
      </c>
      <c r="C15" s="140" t="s">
        <v>373</v>
      </c>
      <c r="D15" s="140"/>
      <c r="E15" s="140"/>
      <c r="F15" s="140"/>
    </row>
    <row r="16" spans="1:56" ht="15" customHeight="1" x14ac:dyDescent="0.25">
      <c r="A16" s="140"/>
      <c r="B16" s="140"/>
      <c r="C16" s="140"/>
      <c r="D16" s="140"/>
      <c r="E16" s="140"/>
      <c r="F16" s="140"/>
    </row>
    <row r="17" spans="1:52" x14ac:dyDescent="0.25">
      <c r="A17" s="142"/>
      <c r="B17" s="143" t="s">
        <v>12</v>
      </c>
      <c r="C17" s="299" t="s">
        <v>204</v>
      </c>
      <c r="D17" s="298" t="s">
        <v>205</v>
      </c>
      <c r="E17" s="298"/>
      <c r="F17" s="299" t="s">
        <v>14</v>
      </c>
      <c r="N17" s="144"/>
    </row>
    <row r="18" spans="1:52" x14ac:dyDescent="0.25">
      <c r="A18" s="143"/>
      <c r="B18" s="143"/>
      <c r="C18" s="298"/>
      <c r="D18" s="3" t="s">
        <v>15</v>
      </c>
      <c r="E18" s="3" t="s">
        <v>17</v>
      </c>
      <c r="F18" s="299"/>
    </row>
    <row r="19" spans="1:52" x14ac:dyDescent="0.25">
      <c r="A19" s="3"/>
      <c r="B19" s="145" t="s">
        <v>19</v>
      </c>
      <c r="C19" s="3" t="s">
        <v>20</v>
      </c>
      <c r="D19" s="3" t="s">
        <v>20</v>
      </c>
      <c r="E19" s="3" t="s">
        <v>20</v>
      </c>
      <c r="F19" s="4" t="s">
        <v>20</v>
      </c>
      <c r="N19" s="146"/>
    </row>
    <row r="20" spans="1:52" x14ac:dyDescent="0.25">
      <c r="A20" s="257" t="s">
        <v>21</v>
      </c>
      <c r="B20" s="145" t="s">
        <v>22</v>
      </c>
      <c r="C20" s="3" t="s">
        <v>23</v>
      </c>
      <c r="D20" s="152">
        <f>D21+D47+D61</f>
        <v>740260.51445000002</v>
      </c>
      <c r="E20" s="152">
        <f>E21+E47+E61</f>
        <v>820608.86271999986</v>
      </c>
      <c r="F20" s="147"/>
      <c r="K20" s="148"/>
      <c r="N20" s="149"/>
      <c r="O20" s="150"/>
      <c r="P20" s="150"/>
      <c r="Q20" s="150"/>
      <c r="R20" s="150"/>
      <c r="S20" s="150"/>
      <c r="T20" s="150"/>
      <c r="U20" s="151">
        <f>N20-E20</f>
        <v>-820608.86271999986</v>
      </c>
      <c r="V20" s="148">
        <f>E20/D20-1</f>
        <v>0.1085406376560516</v>
      </c>
    </row>
    <row r="21" spans="1:52" x14ac:dyDescent="0.25">
      <c r="A21" s="154" t="s">
        <v>24</v>
      </c>
      <c r="B21" s="155" t="s">
        <v>25</v>
      </c>
      <c r="C21" s="156" t="s">
        <v>23</v>
      </c>
      <c r="D21" s="152">
        <f>D22+D27+D29+D45+D46</f>
        <v>458950.12945000001</v>
      </c>
      <c r="E21" s="152">
        <f>E22+E27+E29+E45+E46</f>
        <v>535813.36272000009</v>
      </c>
      <c r="F21" s="153"/>
      <c r="K21" s="148"/>
      <c r="N21" s="146"/>
      <c r="U21" s="151">
        <v>30210.272277144191</v>
      </c>
      <c r="V21" s="148">
        <f>E21/D21-1</f>
        <v>0.16747622091775427</v>
      </c>
    </row>
    <row r="22" spans="1:52" x14ac:dyDescent="0.25">
      <c r="A22" s="154" t="s">
        <v>26</v>
      </c>
      <c r="B22" s="155" t="s">
        <v>27</v>
      </c>
      <c r="C22" s="156" t="s">
        <v>23</v>
      </c>
      <c r="D22" s="5">
        <f>D23+D24+D25</f>
        <v>46263.459450000002</v>
      </c>
      <c r="E22" s="157">
        <f>E23+E24+E25</f>
        <v>127019.05271999998</v>
      </c>
      <c r="F22" s="153"/>
      <c r="K22" s="148"/>
      <c r="N22" s="149"/>
      <c r="V22" s="148"/>
      <c r="Z22" s="14"/>
      <c r="AA22" s="14"/>
      <c r="AB22" s="14"/>
    </row>
    <row r="23" spans="1:52" ht="31.5" x14ac:dyDescent="0.25">
      <c r="A23" s="154" t="s">
        <v>28</v>
      </c>
      <c r="B23" s="155" t="s">
        <v>29</v>
      </c>
      <c r="C23" s="156" t="s">
        <v>23</v>
      </c>
      <c r="D23" s="158">
        <v>30210.272280000001</v>
      </c>
      <c r="E23" s="159">
        <v>29592.93</v>
      </c>
      <c r="F23" s="153"/>
      <c r="K23" s="160"/>
      <c r="N23" s="146"/>
      <c r="U23" s="133">
        <v>16053.187173851002</v>
      </c>
      <c r="V23" s="148"/>
      <c r="Z23" s="14"/>
      <c r="AA23" s="14"/>
      <c r="AB23" s="14"/>
    </row>
    <row r="24" spans="1:52" ht="94.5" x14ac:dyDescent="0.25">
      <c r="A24" s="154" t="s">
        <v>30</v>
      </c>
      <c r="B24" s="155" t="s">
        <v>31</v>
      </c>
      <c r="C24" s="156" t="s">
        <v>23</v>
      </c>
      <c r="D24" s="158"/>
      <c r="E24" s="159">
        <v>81974.722719999991</v>
      </c>
      <c r="F24" s="153" t="s">
        <v>374</v>
      </c>
      <c r="K24" s="160"/>
      <c r="N24" s="144"/>
      <c r="V24" s="161"/>
      <c r="W24" s="161"/>
      <c r="Z24" s="14"/>
      <c r="AA24" s="14"/>
      <c r="AB24" s="14"/>
    </row>
    <row r="25" spans="1:52" ht="63" x14ac:dyDescent="0.25">
      <c r="A25" s="154" t="s">
        <v>33</v>
      </c>
      <c r="B25" s="155" t="s">
        <v>34</v>
      </c>
      <c r="C25" s="156" t="s">
        <v>23</v>
      </c>
      <c r="D25" s="158">
        <f>16053.18717</f>
        <v>16053.187169999999</v>
      </c>
      <c r="E25" s="159">
        <f>17400.89*0+15451.4</f>
        <v>15451.4</v>
      </c>
      <c r="F25" s="153"/>
      <c r="K25" s="160"/>
      <c r="N25" s="146"/>
      <c r="U25" s="133">
        <v>48167.821446043599</v>
      </c>
      <c r="V25" s="161">
        <v>17880.099999999999</v>
      </c>
      <c r="W25" s="161"/>
      <c r="Z25" s="14"/>
      <c r="AA25" s="14"/>
      <c r="AB25" s="14"/>
    </row>
    <row r="26" spans="1:52" ht="94.5" x14ac:dyDescent="0.25">
      <c r="A26" s="154" t="s">
        <v>36</v>
      </c>
      <c r="B26" s="155" t="s">
        <v>37</v>
      </c>
      <c r="C26" s="156" t="s">
        <v>23</v>
      </c>
      <c r="D26" s="158"/>
      <c r="E26" s="159">
        <v>4156.4404599999998</v>
      </c>
      <c r="F26" s="153" t="s">
        <v>375</v>
      </c>
      <c r="K26" s="160"/>
      <c r="N26" s="144"/>
      <c r="U26" s="150">
        <f>D24+D26</f>
        <v>0</v>
      </c>
      <c r="V26" s="161">
        <v>28736</v>
      </c>
      <c r="W26" s="161"/>
      <c r="Z26" s="14"/>
      <c r="AA26" s="14"/>
      <c r="AB26" s="14"/>
    </row>
    <row r="27" spans="1:52" x14ac:dyDescent="0.25">
      <c r="A27" s="154" t="s">
        <v>38</v>
      </c>
      <c r="B27" s="155" t="s">
        <v>39</v>
      </c>
      <c r="C27" s="156" t="s">
        <v>23</v>
      </c>
      <c r="D27" s="158">
        <v>292015.59999999998</v>
      </c>
      <c r="E27" s="159">
        <v>291377.21000000002</v>
      </c>
      <c r="F27" s="153"/>
      <c r="K27" s="160"/>
      <c r="N27" s="146"/>
      <c r="V27" s="161">
        <f>V25+V26</f>
        <v>46616.1</v>
      </c>
      <c r="W27" s="161"/>
      <c r="Z27" s="14"/>
      <c r="AA27" s="14"/>
      <c r="AB27" s="14"/>
    </row>
    <row r="28" spans="1:52" x14ac:dyDescent="0.25">
      <c r="A28" s="154" t="s">
        <v>40</v>
      </c>
      <c r="B28" s="155" t="s">
        <v>37</v>
      </c>
      <c r="C28" s="156" t="s">
        <v>23</v>
      </c>
      <c r="D28" s="158">
        <v>0</v>
      </c>
      <c r="E28" s="159">
        <v>64074.55</v>
      </c>
      <c r="F28" s="153"/>
      <c r="K28" s="160"/>
      <c r="N28" s="144"/>
      <c r="V28" s="148"/>
    </row>
    <row r="29" spans="1:52" ht="31.5" x14ac:dyDescent="0.25">
      <c r="A29" s="154" t="s">
        <v>41</v>
      </c>
      <c r="B29" s="155" t="s">
        <v>42</v>
      </c>
      <c r="C29" s="156" t="s">
        <v>23</v>
      </c>
      <c r="D29" s="162">
        <f>D30+D31+D33+D32</f>
        <v>120671.07</v>
      </c>
      <c r="E29" s="169">
        <f>E30+E31+E33+E32</f>
        <v>117417.10000000003</v>
      </c>
      <c r="F29" s="153"/>
      <c r="K29" s="160"/>
      <c r="N29" s="144"/>
      <c r="V29" s="148">
        <f t="shared" ref="V29:V91" si="0">E29/D29-1</f>
        <v>-2.6965618188352636E-2</v>
      </c>
    </row>
    <row r="30" spans="1:52" ht="31.5" x14ac:dyDescent="0.25">
      <c r="A30" s="154" t="s">
        <v>43</v>
      </c>
      <c r="B30" s="155" t="s">
        <v>443</v>
      </c>
      <c r="C30" s="156" t="s">
        <v>23</v>
      </c>
      <c r="D30" s="162">
        <v>0</v>
      </c>
      <c r="E30" s="159">
        <v>1349.13</v>
      </c>
      <c r="F30" s="153" t="s">
        <v>442</v>
      </c>
      <c r="K30" s="160"/>
      <c r="N30" s="144"/>
      <c r="V30" s="148" t="e">
        <f t="shared" si="0"/>
        <v>#DIV/0!</v>
      </c>
    </row>
    <row r="31" spans="1:52" ht="165.75" customHeight="1" x14ac:dyDescent="0.25">
      <c r="A31" s="154" t="s">
        <v>45</v>
      </c>
      <c r="B31" s="155" t="s">
        <v>444</v>
      </c>
      <c r="C31" s="156" t="s">
        <v>23</v>
      </c>
      <c r="D31" s="162">
        <v>101.6</v>
      </c>
      <c r="E31" s="159">
        <v>2193.84</v>
      </c>
      <c r="F31" s="163" t="s">
        <v>376</v>
      </c>
      <c r="I31" s="14"/>
      <c r="J31" s="14"/>
      <c r="K31" s="160"/>
      <c r="N31" s="146"/>
      <c r="V31" s="148">
        <f t="shared" si="0"/>
        <v>20.592913385826773</v>
      </c>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row>
    <row r="32" spans="1:52" x14ac:dyDescent="0.25">
      <c r="A32" s="154" t="s">
        <v>47</v>
      </c>
      <c r="B32" s="155" t="s">
        <v>445</v>
      </c>
      <c r="C32" s="156" t="s">
        <v>23</v>
      </c>
      <c r="D32" s="162">
        <v>48167.82</v>
      </c>
      <c r="E32" s="164"/>
      <c r="F32" s="165"/>
      <c r="I32" s="14"/>
      <c r="J32" s="14"/>
      <c r="K32" s="160"/>
      <c r="N32" s="146"/>
      <c r="V32" s="148"/>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row>
    <row r="33" spans="1:25" s="171" customFormat="1" ht="31.5" x14ac:dyDescent="0.25">
      <c r="A33" s="166" t="s">
        <v>228</v>
      </c>
      <c r="B33" s="167" t="s">
        <v>48</v>
      </c>
      <c r="C33" s="168" t="s">
        <v>23</v>
      </c>
      <c r="D33" s="162">
        <f>SUM(D34:D44)</f>
        <v>72401.649999999994</v>
      </c>
      <c r="E33" s="169">
        <f>SUM(E34:E44)</f>
        <v>113874.13000000003</v>
      </c>
      <c r="F33" s="170"/>
      <c r="G33" s="14"/>
      <c r="K33" s="160"/>
      <c r="L33" s="133"/>
      <c r="M33" s="133"/>
      <c r="N33" s="144"/>
      <c r="O33" s="133"/>
      <c r="P33" s="133"/>
      <c r="Q33" s="133"/>
      <c r="R33" s="133"/>
      <c r="S33" s="133"/>
      <c r="T33" s="133"/>
      <c r="U33" s="133"/>
      <c r="V33" s="148">
        <f t="shared" si="0"/>
        <v>0.57281125499211738</v>
      </c>
      <c r="W33" s="133"/>
      <c r="X33" s="133"/>
      <c r="Y33" s="133"/>
    </row>
    <row r="34" spans="1:25" s="171" customFormat="1" x14ac:dyDescent="0.25">
      <c r="A34" s="166" t="s">
        <v>230</v>
      </c>
      <c r="B34" s="167" t="s">
        <v>284</v>
      </c>
      <c r="C34" s="168"/>
      <c r="D34" s="162">
        <v>5576.73</v>
      </c>
      <c r="E34" s="159">
        <v>5671.6817092227684</v>
      </c>
      <c r="F34" s="170"/>
      <c r="G34" s="14"/>
      <c r="K34" s="160"/>
      <c r="L34" s="133"/>
      <c r="M34" s="133"/>
      <c r="N34" s="144"/>
      <c r="O34" s="133"/>
      <c r="P34" s="133"/>
      <c r="Q34" s="133"/>
      <c r="R34" s="133"/>
      <c r="S34" s="133"/>
      <c r="T34" s="133"/>
      <c r="U34" s="133"/>
      <c r="V34" s="148"/>
      <c r="W34" s="133"/>
      <c r="X34" s="133"/>
      <c r="Y34" s="133"/>
    </row>
    <row r="35" spans="1:25" s="171" customFormat="1" ht="31.5" x14ac:dyDescent="0.25">
      <c r="A35" s="166" t="s">
        <v>231</v>
      </c>
      <c r="B35" s="167" t="s">
        <v>286</v>
      </c>
      <c r="C35" s="168"/>
      <c r="D35" s="162">
        <v>5424.23</v>
      </c>
      <c r="E35" s="159">
        <v>5603.6755242391901</v>
      </c>
      <c r="F35" s="170"/>
      <c r="G35" s="14"/>
      <c r="K35" s="160"/>
      <c r="L35" s="133"/>
      <c r="M35" s="133"/>
      <c r="N35" s="144"/>
      <c r="O35" s="133"/>
      <c r="P35" s="133"/>
      <c r="Q35" s="133"/>
      <c r="R35" s="133"/>
      <c r="S35" s="133"/>
      <c r="T35" s="133"/>
      <c r="U35" s="133"/>
      <c r="V35" s="148"/>
      <c r="W35" s="133"/>
      <c r="X35" s="133"/>
      <c r="Y35" s="133"/>
    </row>
    <row r="36" spans="1:25" s="171" customFormat="1" ht="31.5" x14ac:dyDescent="0.25">
      <c r="A36" s="166" t="s">
        <v>233</v>
      </c>
      <c r="B36" s="167" t="s">
        <v>289</v>
      </c>
      <c r="C36" s="168"/>
      <c r="D36" s="162">
        <v>5907.38</v>
      </c>
      <c r="E36" s="159">
        <v>4675.4324290209861</v>
      </c>
      <c r="F36" s="170"/>
      <c r="G36" s="14"/>
      <c r="K36" s="160"/>
      <c r="L36" s="133"/>
      <c r="M36" s="133"/>
      <c r="N36" s="144"/>
      <c r="O36" s="133"/>
      <c r="P36" s="133"/>
      <c r="Q36" s="133"/>
      <c r="R36" s="133"/>
      <c r="S36" s="133"/>
      <c r="T36" s="133"/>
      <c r="U36" s="133"/>
      <c r="V36" s="148"/>
      <c r="W36" s="133"/>
      <c r="X36" s="133"/>
      <c r="Y36" s="133"/>
    </row>
    <row r="37" spans="1:25" s="171" customFormat="1" ht="31.5" x14ac:dyDescent="0.25">
      <c r="A37" s="166" t="s">
        <v>235</v>
      </c>
      <c r="B37" s="167" t="s">
        <v>291</v>
      </c>
      <c r="C37" s="168"/>
      <c r="D37" s="162">
        <v>956.65</v>
      </c>
      <c r="E37" s="159">
        <v>770.37891466345036</v>
      </c>
      <c r="F37" s="170"/>
      <c r="G37" s="14"/>
      <c r="K37" s="160"/>
      <c r="L37" s="133"/>
      <c r="M37" s="133"/>
      <c r="N37" s="144"/>
      <c r="O37" s="133"/>
      <c r="P37" s="133"/>
      <c r="Q37" s="133"/>
      <c r="R37" s="133"/>
      <c r="S37" s="133"/>
      <c r="T37" s="133"/>
      <c r="U37" s="133"/>
      <c r="V37" s="148"/>
      <c r="W37" s="133"/>
      <c r="X37" s="133"/>
      <c r="Y37" s="133"/>
    </row>
    <row r="38" spans="1:25" s="171" customFormat="1" x14ac:dyDescent="0.25">
      <c r="A38" s="166" t="s">
        <v>237</v>
      </c>
      <c r="B38" s="167" t="s">
        <v>296</v>
      </c>
      <c r="C38" s="168"/>
      <c r="D38" s="162">
        <v>689.05</v>
      </c>
      <c r="E38" s="159">
        <v>845.33762999999999</v>
      </c>
      <c r="F38" s="170"/>
      <c r="G38" s="14"/>
      <c r="K38" s="160"/>
      <c r="L38" s="133"/>
      <c r="M38" s="133"/>
      <c r="N38" s="144"/>
      <c r="O38" s="133"/>
      <c r="P38" s="133"/>
      <c r="Q38" s="133"/>
      <c r="R38" s="133"/>
      <c r="S38" s="133"/>
      <c r="T38" s="133"/>
      <c r="U38" s="133"/>
      <c r="V38" s="148"/>
      <c r="W38" s="133"/>
      <c r="X38" s="133"/>
      <c r="Y38" s="133"/>
    </row>
    <row r="39" spans="1:25" s="171" customFormat="1" ht="267.75" x14ac:dyDescent="0.25">
      <c r="A39" s="166" t="s">
        <v>377</v>
      </c>
      <c r="B39" s="167" t="s">
        <v>236</v>
      </c>
      <c r="C39" s="168"/>
      <c r="D39" s="162">
        <v>6340.7</v>
      </c>
      <c r="E39" s="159">
        <v>47380.13458479059</v>
      </c>
      <c r="F39" s="153" t="s">
        <v>378</v>
      </c>
      <c r="G39" s="14"/>
      <c r="K39" s="160"/>
      <c r="L39" s="133"/>
      <c r="M39" s="133"/>
      <c r="N39" s="144"/>
      <c r="O39" s="133"/>
      <c r="P39" s="133"/>
      <c r="Q39" s="133"/>
      <c r="R39" s="133"/>
      <c r="S39" s="133"/>
      <c r="T39" s="133"/>
      <c r="U39" s="133"/>
      <c r="V39" s="148"/>
      <c r="W39" s="133"/>
      <c r="X39" s="133"/>
      <c r="Y39" s="133"/>
    </row>
    <row r="40" spans="1:25" s="171" customFormat="1" ht="35.25" customHeight="1" x14ac:dyDescent="0.25">
      <c r="A40" s="166" t="s">
        <v>379</v>
      </c>
      <c r="B40" s="167" t="s">
        <v>298</v>
      </c>
      <c r="C40" s="168"/>
      <c r="D40" s="162">
        <v>1436.93</v>
      </c>
      <c r="E40" s="159">
        <v>2367.5062570156151</v>
      </c>
      <c r="F40" s="153" t="s">
        <v>439</v>
      </c>
      <c r="G40" s="14"/>
      <c r="K40" s="160"/>
      <c r="L40" s="133"/>
      <c r="M40" s="133"/>
      <c r="N40" s="144"/>
      <c r="O40" s="133"/>
      <c r="P40" s="133"/>
      <c r="Q40" s="133"/>
      <c r="R40" s="133"/>
      <c r="S40" s="133"/>
      <c r="T40" s="133"/>
      <c r="U40" s="133"/>
      <c r="V40" s="148"/>
      <c r="W40" s="133"/>
      <c r="X40" s="133"/>
      <c r="Y40" s="133"/>
    </row>
    <row r="41" spans="1:25" s="171" customFormat="1" ht="47.25" x14ac:dyDescent="0.25">
      <c r="A41" s="166" t="s">
        <v>380</v>
      </c>
      <c r="B41" s="167" t="s">
        <v>238</v>
      </c>
      <c r="C41" s="168"/>
      <c r="D41" s="162">
        <v>1161.33</v>
      </c>
      <c r="E41" s="159">
        <v>1721.8</v>
      </c>
      <c r="F41" s="153" t="s">
        <v>440</v>
      </c>
      <c r="G41" s="14"/>
      <c r="K41" s="160"/>
      <c r="L41" s="133"/>
      <c r="M41" s="133"/>
      <c r="N41" s="144"/>
      <c r="O41" s="133"/>
      <c r="P41" s="133"/>
      <c r="Q41" s="133"/>
      <c r="R41" s="133"/>
      <c r="S41" s="133"/>
      <c r="T41" s="133"/>
      <c r="U41" s="133"/>
      <c r="V41" s="148"/>
      <c r="W41" s="133"/>
      <c r="X41" s="133"/>
      <c r="Y41" s="133"/>
    </row>
    <row r="42" spans="1:25" s="171" customFormat="1" x14ac:dyDescent="0.25">
      <c r="A42" s="166" t="s">
        <v>381</v>
      </c>
      <c r="B42" s="167" t="s">
        <v>300</v>
      </c>
      <c r="C42" s="168"/>
      <c r="D42" s="162">
        <v>2716.13</v>
      </c>
      <c r="E42" s="159">
        <v>2599.8563531077907</v>
      </c>
      <c r="F42" s="170"/>
      <c r="G42" s="14"/>
      <c r="K42" s="160"/>
      <c r="L42" s="133"/>
      <c r="M42" s="133"/>
      <c r="N42" s="144"/>
      <c r="O42" s="133"/>
      <c r="P42" s="133"/>
      <c r="Q42" s="133"/>
      <c r="R42" s="133"/>
      <c r="S42" s="133"/>
      <c r="T42" s="133"/>
      <c r="U42" s="133"/>
      <c r="V42" s="148"/>
      <c r="W42" s="133"/>
      <c r="X42" s="133"/>
      <c r="Y42" s="133"/>
    </row>
    <row r="43" spans="1:25" s="171" customFormat="1" x14ac:dyDescent="0.25">
      <c r="A43" s="166" t="s">
        <v>382</v>
      </c>
      <c r="B43" s="167" t="s">
        <v>301</v>
      </c>
      <c r="C43" s="168"/>
      <c r="D43" s="162">
        <v>19098.509999999998</v>
      </c>
      <c r="E43" s="159">
        <v>16993.094823152955</v>
      </c>
      <c r="F43" s="170"/>
      <c r="G43" s="14"/>
      <c r="K43" s="160"/>
      <c r="L43" s="133"/>
      <c r="M43" s="133"/>
      <c r="N43" s="144"/>
      <c r="O43" s="133"/>
      <c r="P43" s="133"/>
      <c r="Q43" s="133"/>
      <c r="R43" s="133"/>
      <c r="S43" s="133"/>
      <c r="T43" s="133"/>
      <c r="U43" s="133"/>
      <c r="V43" s="148"/>
      <c r="W43" s="133"/>
      <c r="X43" s="133"/>
      <c r="Y43" s="133"/>
    </row>
    <row r="44" spans="1:25" s="171" customFormat="1" ht="73.5" customHeight="1" x14ac:dyDescent="0.25">
      <c r="A44" s="166" t="s">
        <v>383</v>
      </c>
      <c r="B44" s="167" t="s">
        <v>75</v>
      </c>
      <c r="C44" s="168"/>
      <c r="D44" s="162">
        <v>23094.01</v>
      </c>
      <c r="E44" s="159">
        <v>25245.231774786655</v>
      </c>
      <c r="F44" s="153" t="s">
        <v>384</v>
      </c>
      <c r="G44" s="14"/>
      <c r="K44" s="160"/>
      <c r="L44" s="133"/>
      <c r="M44" s="133"/>
      <c r="N44" s="144"/>
      <c r="O44" s="133"/>
      <c r="P44" s="133"/>
      <c r="Q44" s="133"/>
      <c r="R44" s="133"/>
      <c r="S44" s="133"/>
      <c r="T44" s="133"/>
      <c r="U44" s="133"/>
      <c r="V44" s="148"/>
      <c r="W44" s="133"/>
      <c r="X44" s="133"/>
      <c r="Y44" s="133"/>
    </row>
    <row r="45" spans="1:25" ht="47.25" x14ac:dyDescent="0.25">
      <c r="A45" s="154" t="s">
        <v>68</v>
      </c>
      <c r="B45" s="155" t="s">
        <v>69</v>
      </c>
      <c r="C45" s="156" t="s">
        <v>23</v>
      </c>
      <c r="D45" s="169">
        <v>0</v>
      </c>
      <c r="E45" s="159">
        <v>0</v>
      </c>
      <c r="F45" s="153"/>
      <c r="K45" s="160"/>
      <c r="N45" s="144"/>
      <c r="V45" s="148" t="e">
        <f t="shared" si="0"/>
        <v>#DIV/0!</v>
      </c>
    </row>
    <row r="46" spans="1:25" ht="31.5" x14ac:dyDescent="0.25">
      <c r="A46" s="166" t="s">
        <v>71</v>
      </c>
      <c r="B46" s="167" t="s">
        <v>72</v>
      </c>
      <c r="C46" s="168" t="s">
        <v>23</v>
      </c>
      <c r="D46" s="152">
        <v>0</v>
      </c>
      <c r="E46" s="159">
        <v>0</v>
      </c>
      <c r="F46" s="153"/>
      <c r="I46" s="140"/>
      <c r="J46" s="140"/>
      <c r="K46" s="160"/>
      <c r="N46" s="144"/>
      <c r="V46" s="148" t="e">
        <f t="shared" si="0"/>
        <v>#DIV/0!</v>
      </c>
    </row>
    <row r="47" spans="1:25" ht="31.5" x14ac:dyDescent="0.25">
      <c r="A47" s="154" t="s">
        <v>76</v>
      </c>
      <c r="B47" s="155" t="s">
        <v>77</v>
      </c>
      <c r="C47" s="156" t="s">
        <v>23</v>
      </c>
      <c r="D47" s="258">
        <f>D48+D49+D50+D51+D52+D53+D54+D55+D56+D57+D59+D60</f>
        <v>328948.13500000001</v>
      </c>
      <c r="E47" s="258">
        <f>E48+E49+E50+E51+E52+E53+E54+E55+E56+E57+E59+E60</f>
        <v>615499.06999999995</v>
      </c>
      <c r="F47" s="153"/>
      <c r="K47" s="160"/>
      <c r="N47" s="144"/>
      <c r="V47" s="148">
        <f t="shared" si="0"/>
        <v>0.87111281235870197</v>
      </c>
    </row>
    <row r="48" spans="1:25" x14ac:dyDescent="0.25">
      <c r="A48" s="154" t="s">
        <v>78</v>
      </c>
      <c r="B48" s="155" t="s">
        <v>206</v>
      </c>
      <c r="C48" s="156" t="s">
        <v>23</v>
      </c>
      <c r="D48" s="152">
        <v>0</v>
      </c>
      <c r="E48" s="159">
        <v>0</v>
      </c>
      <c r="F48" s="153"/>
      <c r="K48" s="160"/>
      <c r="N48" s="144"/>
      <c r="V48" s="148" t="e">
        <f t="shared" si="0"/>
        <v>#DIV/0!</v>
      </c>
    </row>
    <row r="49" spans="1:52" ht="47.25" x14ac:dyDescent="0.25">
      <c r="A49" s="154" t="s">
        <v>81</v>
      </c>
      <c r="B49" s="155" t="s">
        <v>82</v>
      </c>
      <c r="C49" s="156" t="s">
        <v>23</v>
      </c>
      <c r="D49" s="152">
        <v>0</v>
      </c>
      <c r="E49" s="159">
        <v>0</v>
      </c>
      <c r="F49" s="153"/>
      <c r="K49" s="160"/>
      <c r="N49" s="144"/>
      <c r="V49" s="148" t="e">
        <f t="shared" si="0"/>
        <v>#DIV/0!</v>
      </c>
    </row>
    <row r="50" spans="1:52" x14ac:dyDescent="0.25">
      <c r="A50" s="154" t="s">
        <v>83</v>
      </c>
      <c r="B50" s="155" t="s">
        <v>84</v>
      </c>
      <c r="C50" s="156" t="s">
        <v>23</v>
      </c>
      <c r="D50" s="152">
        <v>702.94</v>
      </c>
      <c r="E50" s="159">
        <v>420.43</v>
      </c>
      <c r="F50" s="153"/>
      <c r="K50" s="160"/>
      <c r="N50" s="144"/>
      <c r="U50" s="133">
        <v>702.94</v>
      </c>
      <c r="V50" s="148">
        <f t="shared" si="0"/>
        <v>-0.40189774376191423</v>
      </c>
    </row>
    <row r="51" spans="1:52" x14ac:dyDescent="0.25">
      <c r="A51" s="154" t="s">
        <v>85</v>
      </c>
      <c r="B51" s="155" t="s">
        <v>86</v>
      </c>
      <c r="C51" s="156" t="s">
        <v>23</v>
      </c>
      <c r="D51" s="152">
        <v>88772.755000000005</v>
      </c>
      <c r="E51" s="159">
        <v>85785.88</v>
      </c>
      <c r="F51" s="153" t="s">
        <v>385</v>
      </c>
      <c r="K51" s="160"/>
      <c r="N51" s="144"/>
      <c r="V51" s="148">
        <f t="shared" si="0"/>
        <v>-3.364630285496939E-2</v>
      </c>
    </row>
    <row r="52" spans="1:52" ht="47.25" x14ac:dyDescent="0.25">
      <c r="A52" s="154" t="s">
        <v>87</v>
      </c>
      <c r="B52" s="155" t="s">
        <v>88</v>
      </c>
      <c r="C52" s="156" t="s">
        <v>23</v>
      </c>
      <c r="D52" s="152">
        <v>0</v>
      </c>
      <c r="E52" s="159">
        <v>0</v>
      </c>
      <c r="F52" s="153"/>
      <c r="K52" s="160"/>
      <c r="N52" s="144"/>
      <c r="V52" s="148" t="e">
        <f t="shared" si="0"/>
        <v>#DIV/0!</v>
      </c>
    </row>
    <row r="53" spans="1:52" ht="47.25" x14ac:dyDescent="0.25">
      <c r="A53" s="154" t="s">
        <v>89</v>
      </c>
      <c r="B53" s="155" t="s">
        <v>90</v>
      </c>
      <c r="C53" s="156" t="s">
        <v>23</v>
      </c>
      <c r="D53" s="152">
        <v>194472.93</v>
      </c>
      <c r="E53" s="159">
        <v>233182.65</v>
      </c>
      <c r="F53" s="63" t="s">
        <v>207</v>
      </c>
      <c r="K53" s="160"/>
      <c r="N53" s="144"/>
      <c r="V53" s="148">
        <f t="shared" si="0"/>
        <v>0.19904939983163716</v>
      </c>
    </row>
    <row r="54" spans="1:52" x14ac:dyDescent="0.25">
      <c r="A54" s="154" t="s">
        <v>92</v>
      </c>
      <c r="B54" s="155" t="s">
        <v>93</v>
      </c>
      <c r="C54" s="156" t="s">
        <v>23</v>
      </c>
      <c r="D54" s="152"/>
      <c r="E54" s="159"/>
      <c r="F54" s="172"/>
      <c r="K54" s="160"/>
      <c r="N54" s="144"/>
      <c r="V54" s="148" t="e">
        <f t="shared" si="0"/>
        <v>#DIV/0!</v>
      </c>
    </row>
    <row r="55" spans="1:52" x14ac:dyDescent="0.25">
      <c r="A55" s="154" t="s">
        <v>94</v>
      </c>
      <c r="B55" s="155" t="s">
        <v>95</v>
      </c>
      <c r="C55" s="156" t="s">
        <v>23</v>
      </c>
      <c r="D55" s="152">
        <v>0</v>
      </c>
      <c r="E55" s="159">
        <v>18931</v>
      </c>
      <c r="F55" s="63" t="s">
        <v>386</v>
      </c>
      <c r="K55" s="160"/>
      <c r="N55" s="146"/>
      <c r="V55" s="148" t="e">
        <f t="shared" si="0"/>
        <v>#DIV/0!</v>
      </c>
    </row>
    <row r="56" spans="1:52" ht="57" customHeight="1" x14ac:dyDescent="0.25">
      <c r="A56" s="154" t="s">
        <v>97</v>
      </c>
      <c r="B56" s="155" t="s">
        <v>98</v>
      </c>
      <c r="C56" s="156" t="s">
        <v>23</v>
      </c>
      <c r="D56" s="152">
        <v>44999.51</v>
      </c>
      <c r="E56" s="159">
        <v>42272.94</v>
      </c>
      <c r="F56" s="153" t="s">
        <v>387</v>
      </c>
      <c r="K56" s="160"/>
      <c r="N56" s="144"/>
      <c r="U56" s="133">
        <v>44999.51</v>
      </c>
      <c r="V56" s="148">
        <f t="shared" si="0"/>
        <v>-6.059110421424585E-2</v>
      </c>
    </row>
    <row r="57" spans="1:52" ht="78.75" x14ac:dyDescent="0.25">
      <c r="A57" s="154" t="s">
        <v>100</v>
      </c>
      <c r="B57" s="155" t="s">
        <v>101</v>
      </c>
      <c r="C57" s="156" t="s">
        <v>23</v>
      </c>
      <c r="D57" s="152">
        <v>0</v>
      </c>
      <c r="E57" s="159">
        <v>224490.1</v>
      </c>
      <c r="F57" s="153" t="s">
        <v>447</v>
      </c>
      <c r="K57" s="160"/>
      <c r="N57" s="144"/>
      <c r="V57" s="148" t="e">
        <f t="shared" si="0"/>
        <v>#DIV/0!</v>
      </c>
    </row>
    <row r="58" spans="1:52" s="105" customFormat="1" ht="31.5" x14ac:dyDescent="0.25">
      <c r="A58" s="166" t="s">
        <v>103</v>
      </c>
      <c r="B58" s="167" t="s">
        <v>104</v>
      </c>
      <c r="C58" s="168" t="s">
        <v>105</v>
      </c>
      <c r="D58" s="169" t="s">
        <v>370</v>
      </c>
      <c r="E58" s="159">
        <v>1526</v>
      </c>
      <c r="F58" s="153"/>
      <c r="G58" s="14"/>
      <c r="I58" s="173"/>
      <c r="J58" s="173"/>
      <c r="K58" s="174"/>
      <c r="L58" s="173"/>
      <c r="M58" s="173"/>
      <c r="N58" s="175"/>
      <c r="O58" s="173"/>
      <c r="P58" s="173"/>
      <c r="Q58" s="173"/>
      <c r="R58" s="173"/>
      <c r="S58" s="173"/>
      <c r="T58" s="173"/>
      <c r="U58" s="173"/>
      <c r="V58" s="148" t="e">
        <f t="shared" si="0"/>
        <v>#VALUE!</v>
      </c>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row>
    <row r="59" spans="1:52" ht="135.75" customHeight="1" x14ac:dyDescent="0.25">
      <c r="A59" s="154" t="s">
        <v>106</v>
      </c>
      <c r="B59" s="155" t="s">
        <v>107</v>
      </c>
      <c r="C59" s="156" t="s">
        <v>23</v>
      </c>
      <c r="D59" s="152">
        <v>0</v>
      </c>
      <c r="E59" s="159">
        <v>0</v>
      </c>
      <c r="F59" s="153"/>
      <c r="K59" s="160"/>
      <c r="N59" s="144"/>
      <c r="V59" s="148" t="e">
        <f t="shared" si="0"/>
        <v>#DIV/0!</v>
      </c>
    </row>
    <row r="60" spans="1:52" ht="31.5" x14ac:dyDescent="0.25">
      <c r="A60" s="154" t="s">
        <v>108</v>
      </c>
      <c r="B60" s="155" t="s">
        <v>183</v>
      </c>
      <c r="C60" s="156" t="s">
        <v>23</v>
      </c>
      <c r="D60" s="169">
        <v>0</v>
      </c>
      <c r="E60" s="159">
        <v>10416.07</v>
      </c>
      <c r="F60" s="172"/>
      <c r="K60" s="160"/>
      <c r="N60" s="144"/>
      <c r="V60" s="148" t="e">
        <f t="shared" si="0"/>
        <v>#DIV/0!</v>
      </c>
    </row>
    <row r="61" spans="1:52" ht="47.25" x14ac:dyDescent="0.25">
      <c r="A61" s="154" t="s">
        <v>110</v>
      </c>
      <c r="B61" s="155" t="s">
        <v>111</v>
      </c>
      <c r="C61" s="156" t="s">
        <v>23</v>
      </c>
      <c r="D61" s="169">
        <v>-47637.75</v>
      </c>
      <c r="E61" s="159">
        <v>-330703.57</v>
      </c>
      <c r="F61" s="261" t="s">
        <v>441</v>
      </c>
      <c r="K61" s="160"/>
      <c r="N61" s="144"/>
      <c r="V61" s="148">
        <f t="shared" si="0"/>
        <v>5.9420484804592997</v>
      </c>
    </row>
    <row r="62" spans="1:52" s="105" customFormat="1" ht="47.25" x14ac:dyDescent="0.25">
      <c r="A62" s="166" t="s">
        <v>112</v>
      </c>
      <c r="B62" s="167" t="s">
        <v>250</v>
      </c>
      <c r="C62" s="168" t="s">
        <v>23</v>
      </c>
      <c r="D62" s="169">
        <f>+D32</f>
        <v>48167.82</v>
      </c>
      <c r="E62" s="169">
        <f>E24+E26+E28</f>
        <v>150205.71317999999</v>
      </c>
      <c r="F62" s="262" t="s">
        <v>446</v>
      </c>
      <c r="G62" s="14"/>
      <c r="I62" s="173"/>
      <c r="J62" s="173"/>
      <c r="K62" s="174"/>
      <c r="L62" s="173"/>
      <c r="M62" s="173"/>
      <c r="N62" s="175"/>
      <c r="O62" s="173"/>
      <c r="P62" s="173"/>
      <c r="Q62" s="173"/>
      <c r="R62" s="173"/>
      <c r="S62" s="173"/>
      <c r="T62" s="173"/>
      <c r="U62" s="173"/>
      <c r="V62" s="176">
        <f t="shared" si="0"/>
        <v>2.1183830445305598</v>
      </c>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row>
    <row r="63" spans="1:52" ht="47.25" x14ac:dyDescent="0.25">
      <c r="A63" s="154" t="s">
        <v>115</v>
      </c>
      <c r="B63" s="155" t="s">
        <v>116</v>
      </c>
      <c r="C63" s="156" t="s">
        <v>23</v>
      </c>
      <c r="D63" s="152">
        <v>204163</v>
      </c>
      <c r="E63" s="159">
        <v>182648.63</v>
      </c>
      <c r="F63" s="177"/>
      <c r="K63" s="160"/>
      <c r="N63" s="144"/>
      <c r="U63" s="133">
        <v>204163</v>
      </c>
      <c r="V63" s="148">
        <f t="shared" si="0"/>
        <v>-0.10537839863246523</v>
      </c>
    </row>
    <row r="64" spans="1:52" ht="31.5" x14ac:dyDescent="0.25">
      <c r="A64" s="154" t="s">
        <v>24</v>
      </c>
      <c r="B64" s="155" t="s">
        <v>117</v>
      </c>
      <c r="C64" s="156" t="s">
        <v>118</v>
      </c>
      <c r="D64" s="169">
        <f>532.46*16.84%</f>
        <v>89.666263999999998</v>
      </c>
      <c r="E64" s="178">
        <v>83</v>
      </c>
      <c r="F64" s="153"/>
      <c r="K64" s="160"/>
      <c r="N64" s="144"/>
      <c r="V64" s="148">
        <f t="shared" si="0"/>
        <v>-7.4345285535706074E-2</v>
      </c>
    </row>
    <row r="65" spans="1:22" ht="78.75" x14ac:dyDescent="0.25">
      <c r="A65" s="154" t="s">
        <v>76</v>
      </c>
      <c r="B65" s="155" t="s">
        <v>119</v>
      </c>
      <c r="C65" s="156" t="s">
        <v>23</v>
      </c>
      <c r="D65" s="152">
        <f>D63/D64</f>
        <v>2276.9210056526945</v>
      </c>
      <c r="E65" s="178">
        <v>2200</v>
      </c>
      <c r="F65" s="153"/>
      <c r="K65" s="160"/>
      <c r="N65" s="144"/>
      <c r="V65" s="148">
        <f t="shared" si="0"/>
        <v>-3.3782904835841898E-2</v>
      </c>
    </row>
    <row r="66" spans="1:22" ht="59.25" customHeight="1" x14ac:dyDescent="0.25">
      <c r="A66" s="154" t="s">
        <v>121</v>
      </c>
      <c r="B66" s="155" t="s">
        <v>122</v>
      </c>
      <c r="C66" s="156" t="s">
        <v>20</v>
      </c>
      <c r="D66" s="259" t="s">
        <v>20</v>
      </c>
      <c r="E66" s="260" t="s">
        <v>20</v>
      </c>
      <c r="F66" s="179"/>
      <c r="K66" s="160"/>
      <c r="V66" s="148" t="e">
        <f t="shared" si="0"/>
        <v>#VALUE!</v>
      </c>
    </row>
    <row r="67" spans="1:22" ht="31.5" x14ac:dyDescent="0.25">
      <c r="A67" s="166" t="s">
        <v>21</v>
      </c>
      <c r="B67" s="167" t="s">
        <v>123</v>
      </c>
      <c r="C67" s="168" t="s">
        <v>124</v>
      </c>
      <c r="D67" s="180">
        <v>0</v>
      </c>
      <c r="E67" s="178">
        <v>62658</v>
      </c>
      <c r="F67" s="179"/>
      <c r="K67" s="160"/>
      <c r="V67" s="148" t="e">
        <f t="shared" si="0"/>
        <v>#DIV/0!</v>
      </c>
    </row>
    <row r="68" spans="1:22" x14ac:dyDescent="0.25">
      <c r="A68" s="154" t="s">
        <v>125</v>
      </c>
      <c r="B68" s="155" t="s">
        <v>126</v>
      </c>
      <c r="C68" s="156" t="s">
        <v>127</v>
      </c>
      <c r="D68" s="181">
        <v>0</v>
      </c>
      <c r="E68" s="168">
        <v>647.29999999999995</v>
      </c>
      <c r="F68" s="179"/>
      <c r="K68" s="160"/>
      <c r="V68" s="148" t="e">
        <f t="shared" si="0"/>
        <v>#DIV/0!</v>
      </c>
    </row>
    <row r="69" spans="1:22" x14ac:dyDescent="0.25">
      <c r="A69" s="154" t="s">
        <v>208</v>
      </c>
      <c r="B69" s="155" t="s">
        <v>129</v>
      </c>
      <c r="C69" s="156" t="s">
        <v>127</v>
      </c>
      <c r="D69" s="181">
        <v>0</v>
      </c>
      <c r="E69" s="168">
        <v>399.3</v>
      </c>
      <c r="F69" s="179"/>
      <c r="K69" s="160"/>
      <c r="V69" s="148" t="e">
        <f t="shared" si="0"/>
        <v>#DIV/0!</v>
      </c>
    </row>
    <row r="70" spans="1:22" x14ac:dyDescent="0.25">
      <c r="A70" s="154" t="s">
        <v>130</v>
      </c>
      <c r="B70" s="155" t="s">
        <v>131</v>
      </c>
      <c r="C70" s="156" t="s">
        <v>127</v>
      </c>
      <c r="D70" s="181">
        <v>0</v>
      </c>
      <c r="E70" s="168">
        <v>5</v>
      </c>
      <c r="F70" s="179"/>
      <c r="K70" s="160"/>
      <c r="V70" s="148" t="e">
        <f t="shared" si="0"/>
        <v>#DIV/0!</v>
      </c>
    </row>
    <row r="71" spans="1:22" x14ac:dyDescent="0.25">
      <c r="A71" s="154" t="s">
        <v>132</v>
      </c>
      <c r="B71" s="155" t="s">
        <v>133</v>
      </c>
      <c r="C71" s="156" t="s">
        <v>127</v>
      </c>
      <c r="D71" s="181">
        <v>0</v>
      </c>
      <c r="E71" s="168">
        <v>243</v>
      </c>
      <c r="F71" s="179"/>
      <c r="K71" s="160"/>
      <c r="V71" s="148" t="e">
        <f t="shared" si="0"/>
        <v>#DIV/0!</v>
      </c>
    </row>
    <row r="72" spans="1:22" x14ac:dyDescent="0.25">
      <c r="A72" s="154" t="s">
        <v>209</v>
      </c>
      <c r="B72" s="155" t="s">
        <v>135</v>
      </c>
      <c r="C72" s="156" t="s">
        <v>127</v>
      </c>
      <c r="D72" s="181">
        <v>0</v>
      </c>
      <c r="E72" s="168"/>
      <c r="F72" s="179"/>
      <c r="K72" s="160"/>
      <c r="V72" s="148" t="e">
        <f t="shared" si="0"/>
        <v>#DIV/0!</v>
      </c>
    </row>
    <row r="73" spans="1:22" ht="31.5" x14ac:dyDescent="0.25">
      <c r="A73" s="154" t="s">
        <v>136</v>
      </c>
      <c r="B73" s="155" t="s">
        <v>137</v>
      </c>
      <c r="C73" s="156" t="s">
        <v>138</v>
      </c>
      <c r="D73" s="182">
        <f>D74+D75+D76+D77</f>
        <v>12013.5</v>
      </c>
      <c r="E73" s="182">
        <f>E74+E75+E76+E77</f>
        <v>11969.539999999999</v>
      </c>
      <c r="F73" s="179"/>
      <c r="K73" s="160"/>
      <c r="V73" s="148">
        <f t="shared" si="0"/>
        <v>-3.6592167145295118E-3</v>
      </c>
    </row>
    <row r="74" spans="1:22" x14ac:dyDescent="0.25">
      <c r="A74" s="154" t="s">
        <v>210</v>
      </c>
      <c r="B74" s="155" t="s">
        <v>129</v>
      </c>
      <c r="C74" s="156" t="s">
        <v>138</v>
      </c>
      <c r="D74" s="182">
        <v>1854.16</v>
      </c>
      <c r="E74" s="164">
        <v>1854.1</v>
      </c>
      <c r="F74" s="179"/>
      <c r="K74" s="160"/>
      <c r="V74" s="148">
        <f t="shared" si="0"/>
        <v>-3.2359666911285778E-5</v>
      </c>
    </row>
    <row r="75" spans="1:22" x14ac:dyDescent="0.25">
      <c r="A75" s="154" t="s">
        <v>211</v>
      </c>
      <c r="B75" s="155" t="s">
        <v>131</v>
      </c>
      <c r="C75" s="156" t="s">
        <v>138</v>
      </c>
      <c r="D75" s="182">
        <v>34.019999999999996</v>
      </c>
      <c r="E75" s="164">
        <v>34.090000000000003</v>
      </c>
      <c r="F75" s="179"/>
      <c r="K75" s="160"/>
      <c r="V75" s="148">
        <f t="shared" si="0"/>
        <v>2.057613168724437E-3</v>
      </c>
    </row>
    <row r="76" spans="1:22" x14ac:dyDescent="0.25">
      <c r="A76" s="154" t="s">
        <v>212</v>
      </c>
      <c r="B76" s="155" t="s">
        <v>133</v>
      </c>
      <c r="C76" s="156" t="s">
        <v>138</v>
      </c>
      <c r="D76" s="182">
        <f>4821.17-34.02</f>
        <v>4787.1499999999996</v>
      </c>
      <c r="E76" s="164">
        <v>4808.82</v>
      </c>
      <c r="F76" s="179"/>
      <c r="K76" s="160"/>
      <c r="V76" s="148">
        <f t="shared" si="0"/>
        <v>4.5267016909853464E-3</v>
      </c>
    </row>
    <row r="77" spans="1:22" x14ac:dyDescent="0.25">
      <c r="A77" s="154" t="s">
        <v>213</v>
      </c>
      <c r="B77" s="155" t="s">
        <v>135</v>
      </c>
      <c r="C77" s="156" t="s">
        <v>138</v>
      </c>
      <c r="D77" s="182">
        <v>5338.17</v>
      </c>
      <c r="E77" s="164">
        <v>5272.53</v>
      </c>
      <c r="F77" s="179"/>
      <c r="K77" s="160"/>
      <c r="V77" s="148">
        <f t="shared" si="0"/>
        <v>-1.2296348748728536E-2</v>
      </c>
    </row>
    <row r="78" spans="1:22" ht="31.5" x14ac:dyDescent="0.25">
      <c r="A78" s="154" t="s">
        <v>143</v>
      </c>
      <c r="B78" s="155" t="s">
        <v>144</v>
      </c>
      <c r="C78" s="156" t="s">
        <v>138</v>
      </c>
      <c r="D78" s="182">
        <f>D79+D80+D81+D82</f>
        <v>9505.7999999999993</v>
      </c>
      <c r="E78" s="182">
        <f>E79+E80+E81+E82</f>
        <v>10137.6</v>
      </c>
      <c r="F78" s="179"/>
      <c r="K78" s="160"/>
      <c r="V78" s="148">
        <f t="shared" si="0"/>
        <v>6.6464684718803291E-2</v>
      </c>
    </row>
    <row r="79" spans="1:22" x14ac:dyDescent="0.25">
      <c r="A79" s="154" t="s">
        <v>214</v>
      </c>
      <c r="B79" s="155" t="s">
        <v>129</v>
      </c>
      <c r="C79" s="156" t="s">
        <v>138</v>
      </c>
      <c r="D79" s="182">
        <v>3972.9</v>
      </c>
      <c r="E79" s="168">
        <v>5531.8</v>
      </c>
      <c r="F79" s="179"/>
      <c r="K79" s="160"/>
      <c r="V79" s="148">
        <f t="shared" si="0"/>
        <v>0.39238339751818563</v>
      </c>
    </row>
    <row r="80" spans="1:22" x14ac:dyDescent="0.25">
      <c r="A80" s="154" t="s">
        <v>215</v>
      </c>
      <c r="B80" s="155" t="s">
        <v>131</v>
      </c>
      <c r="C80" s="156" t="s">
        <v>138</v>
      </c>
      <c r="D80" s="182">
        <v>135.1</v>
      </c>
      <c r="E80" s="183">
        <v>128.1</v>
      </c>
      <c r="F80" s="179"/>
      <c r="K80" s="160"/>
      <c r="V80" s="148">
        <f t="shared" si="0"/>
        <v>-5.1813471502590636E-2</v>
      </c>
    </row>
    <row r="81" spans="1:106" x14ac:dyDescent="0.25">
      <c r="A81" s="154" t="s">
        <v>216</v>
      </c>
      <c r="B81" s="155" t="s">
        <v>133</v>
      </c>
      <c r="C81" s="156" t="s">
        <v>138</v>
      </c>
      <c r="D81" s="182">
        <v>5397.8</v>
      </c>
      <c r="E81" s="183">
        <v>4477.7</v>
      </c>
      <c r="F81" s="179"/>
      <c r="K81" s="160"/>
      <c r="V81" s="148">
        <f t="shared" si="0"/>
        <v>-0.17045833487717221</v>
      </c>
    </row>
    <row r="82" spans="1:106" x14ac:dyDescent="0.25">
      <c r="A82" s="154" t="s">
        <v>217</v>
      </c>
      <c r="B82" s="155" t="s">
        <v>135</v>
      </c>
      <c r="C82" s="156" t="s">
        <v>138</v>
      </c>
      <c r="D82" s="182">
        <v>0</v>
      </c>
      <c r="E82" s="168">
        <v>0</v>
      </c>
      <c r="F82" s="179"/>
      <c r="K82" s="160"/>
      <c r="V82" s="148" t="e">
        <f t="shared" si="0"/>
        <v>#DIV/0!</v>
      </c>
    </row>
    <row r="83" spans="1:106" x14ac:dyDescent="0.25">
      <c r="A83" s="154" t="s">
        <v>149</v>
      </c>
      <c r="B83" s="155" t="s">
        <v>150</v>
      </c>
      <c r="C83" s="156" t="s">
        <v>151</v>
      </c>
      <c r="D83" s="182">
        <f>D84+D85+D86+D87</f>
        <v>7541.22</v>
      </c>
      <c r="E83" s="182">
        <f>E84+E85+E86+E87</f>
        <v>7030.1749999999993</v>
      </c>
      <c r="F83" s="179"/>
      <c r="K83" s="160"/>
      <c r="V83" s="148">
        <f t="shared" si="0"/>
        <v>-6.7766886524992076E-2</v>
      </c>
    </row>
    <row r="84" spans="1:106" x14ac:dyDescent="0.25">
      <c r="A84" s="154" t="s">
        <v>218</v>
      </c>
      <c r="B84" s="155" t="s">
        <v>129</v>
      </c>
      <c r="C84" s="156" t="s">
        <v>151</v>
      </c>
      <c r="D84" s="182">
        <f>639.48+5.4+389.67+52.25</f>
        <v>1086.8</v>
      </c>
      <c r="E84" s="168">
        <v>1086.605</v>
      </c>
      <c r="F84" s="184"/>
      <c r="K84" s="160"/>
      <c r="V84" s="148">
        <f t="shared" si="0"/>
        <v>-1.7942583732055706E-4</v>
      </c>
    </row>
    <row r="85" spans="1:106" x14ac:dyDescent="0.25">
      <c r="A85" s="154" t="s">
        <v>219</v>
      </c>
      <c r="B85" s="155" t="s">
        <v>131</v>
      </c>
      <c r="C85" s="156" t="s">
        <v>151</v>
      </c>
      <c r="D85" s="182">
        <v>18.899999999999999</v>
      </c>
      <c r="E85" s="183">
        <v>18.899999999999999</v>
      </c>
      <c r="F85" s="184"/>
      <c r="K85" s="160"/>
      <c r="V85" s="148">
        <f t="shared" si="0"/>
        <v>0</v>
      </c>
    </row>
    <row r="86" spans="1:106" x14ac:dyDescent="0.25">
      <c r="A86" s="154" t="s">
        <v>220</v>
      </c>
      <c r="B86" s="155" t="s">
        <v>133</v>
      </c>
      <c r="C86" s="156" t="s">
        <v>151</v>
      </c>
      <c r="D86" s="182">
        <f>498.28+2383.34+591.23+508.23+0.82</f>
        <v>3981.9</v>
      </c>
      <c r="E86" s="183">
        <v>3519.6</v>
      </c>
      <c r="F86" s="184"/>
      <c r="K86" s="160"/>
      <c r="V86" s="148">
        <f t="shared" si="0"/>
        <v>-0.11610035410231301</v>
      </c>
    </row>
    <row r="87" spans="1:106" x14ac:dyDescent="0.25">
      <c r="A87" s="154" t="s">
        <v>221</v>
      </c>
      <c r="B87" s="155" t="s">
        <v>135</v>
      </c>
      <c r="C87" s="156" t="s">
        <v>151</v>
      </c>
      <c r="D87" s="182">
        <f>747.36+1193.31+512.68+0.27</f>
        <v>2453.62</v>
      </c>
      <c r="E87" s="183">
        <v>2405.0700000000002</v>
      </c>
      <c r="F87" s="184"/>
      <c r="K87" s="160"/>
      <c r="V87" s="148">
        <f t="shared" si="0"/>
        <v>-1.9787090095450655E-2</v>
      </c>
    </row>
    <row r="88" spans="1:106" x14ac:dyDescent="0.25">
      <c r="A88" s="154" t="s">
        <v>156</v>
      </c>
      <c r="B88" s="155" t="s">
        <v>157</v>
      </c>
      <c r="C88" s="156" t="s">
        <v>158</v>
      </c>
      <c r="D88" s="185">
        <f>(0.82+0.27)/7541.22</f>
        <v>1.4453894727908744E-4</v>
      </c>
      <c r="E88" s="186">
        <v>1.1000000000000001E-3</v>
      </c>
      <c r="F88" s="187"/>
      <c r="K88" s="160"/>
      <c r="V88" s="148">
        <f t="shared" si="0"/>
        <v>6.6104055045871579</v>
      </c>
    </row>
    <row r="89" spans="1:106" ht="31.5" x14ac:dyDescent="0.25">
      <c r="A89" s="166" t="s">
        <v>159</v>
      </c>
      <c r="B89" s="167" t="s">
        <v>160</v>
      </c>
      <c r="C89" s="168" t="s">
        <v>23</v>
      </c>
      <c r="D89" s="180">
        <v>0</v>
      </c>
      <c r="E89" s="180">
        <v>0</v>
      </c>
      <c r="F89" s="187"/>
      <c r="K89" s="160"/>
      <c r="V89" s="148" t="e">
        <f t="shared" si="0"/>
        <v>#DIV/0!</v>
      </c>
    </row>
    <row r="90" spans="1:106" ht="31.5" x14ac:dyDescent="0.25">
      <c r="A90" s="166" t="s">
        <v>161</v>
      </c>
      <c r="B90" s="167" t="s">
        <v>162</v>
      </c>
      <c r="C90" s="168" t="s">
        <v>23</v>
      </c>
      <c r="D90" s="180">
        <v>0</v>
      </c>
      <c r="E90" s="180">
        <v>0</v>
      </c>
      <c r="F90" s="187"/>
      <c r="K90" s="160"/>
      <c r="V90" s="148" t="e">
        <f t="shared" si="0"/>
        <v>#DIV/0!</v>
      </c>
    </row>
    <row r="91" spans="1:106" ht="47.25" x14ac:dyDescent="0.25">
      <c r="A91" s="166" t="s">
        <v>163</v>
      </c>
      <c r="B91" s="167" t="s">
        <v>164</v>
      </c>
      <c r="C91" s="168" t="s">
        <v>158</v>
      </c>
      <c r="D91" s="188" t="s">
        <v>165</v>
      </c>
      <c r="E91" s="168" t="s">
        <v>165</v>
      </c>
      <c r="F91" s="189"/>
      <c r="K91" s="160"/>
      <c r="V91" s="148" t="e">
        <f t="shared" si="0"/>
        <v>#VALUE!</v>
      </c>
    </row>
    <row r="92" spans="1:106" ht="4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1"/>
      <c r="BO92" s="31"/>
      <c r="BP92" s="31"/>
      <c r="BQ92" s="32"/>
      <c r="BR92" s="33"/>
      <c r="BS92" s="33"/>
      <c r="BT92" s="33"/>
      <c r="BU92" s="33"/>
      <c r="BV92" s="33"/>
      <c r="BW92" s="33"/>
      <c r="BX92" s="33"/>
      <c r="BY92" s="33"/>
      <c r="BZ92" s="33"/>
      <c r="CA92" s="34"/>
      <c r="CB92" s="34"/>
      <c r="CC92" s="34"/>
      <c r="CD92" s="34"/>
      <c r="CE92" s="34"/>
      <c r="CF92" s="34"/>
      <c r="CG92" s="34"/>
      <c r="CH92" s="34"/>
      <c r="CI92" s="34"/>
      <c r="CJ92" s="34"/>
      <c r="CK92" s="35"/>
      <c r="CL92" s="35"/>
      <c r="CM92" s="35"/>
      <c r="CN92" s="35"/>
      <c r="CO92" s="35"/>
      <c r="CP92" s="35"/>
      <c r="CQ92" s="35"/>
      <c r="CR92" s="35"/>
      <c r="CS92" s="35"/>
      <c r="CT92" s="35"/>
      <c r="CU92" s="35"/>
      <c r="CV92" s="35"/>
      <c r="CW92" s="35"/>
      <c r="CX92" s="35"/>
      <c r="CY92" s="35"/>
      <c r="CZ92" s="28"/>
      <c r="DA92" s="36"/>
      <c r="DB92" s="14" t="s">
        <v>222</v>
      </c>
    </row>
    <row r="93" spans="1:106" ht="21" customHeight="1" x14ac:dyDescent="0.25"/>
    <row r="94" spans="1:106" ht="24.75" customHeight="1" x14ac:dyDescent="0.25"/>
    <row r="95" spans="1:106" ht="24" customHeight="1" x14ac:dyDescent="0.25">
      <c r="A95" s="190"/>
      <c r="B95" s="190"/>
      <c r="C95" s="190"/>
      <c r="D95" s="190"/>
      <c r="E95" s="190"/>
      <c r="F95" s="190"/>
    </row>
    <row r="96" spans="1:106" ht="25.5" customHeight="1" x14ac:dyDescent="0.25">
      <c r="A96" s="190"/>
      <c r="B96" s="190"/>
      <c r="C96" s="190"/>
      <c r="D96" s="190"/>
      <c r="E96" s="190"/>
      <c r="F96" s="190"/>
    </row>
    <row r="97" spans="1:6" ht="25.5" customHeight="1" x14ac:dyDescent="0.25">
      <c r="A97" s="190"/>
      <c r="B97" s="190"/>
      <c r="C97" s="190"/>
      <c r="D97" s="190"/>
      <c r="E97" s="190"/>
      <c r="F97" s="190"/>
    </row>
    <row r="98" spans="1:6" ht="25.5" customHeight="1" x14ac:dyDescent="0.25">
      <c r="A98" s="190"/>
      <c r="B98" s="190"/>
      <c r="C98" s="190"/>
      <c r="D98" s="190"/>
      <c r="E98" s="190"/>
      <c r="F98" s="190"/>
    </row>
    <row r="99" spans="1:6" ht="25.5" customHeight="1" x14ac:dyDescent="0.25">
      <c r="A99" s="190"/>
      <c r="B99" s="190"/>
      <c r="C99" s="190"/>
      <c r="D99" s="190"/>
      <c r="E99" s="190"/>
      <c r="F99" s="190"/>
    </row>
    <row r="100" spans="1:6" ht="15" customHeight="1" x14ac:dyDescent="0.25"/>
    <row r="101" spans="1:6" ht="15" customHeight="1" x14ac:dyDescent="0.25"/>
    <row r="102" spans="1:6" ht="15" customHeight="1" x14ac:dyDescent="0.25"/>
  </sheetData>
  <mergeCells count="7">
    <mergeCell ref="D17:E17"/>
    <mergeCell ref="F17:F18"/>
    <mergeCell ref="A7:F7"/>
    <mergeCell ref="A8:F8"/>
    <mergeCell ref="A9:F9"/>
    <mergeCell ref="A10:F10"/>
    <mergeCell ref="C17:C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87"/>
  <sheetViews>
    <sheetView topLeftCell="A27" zoomScale="89" zoomScaleNormal="89" workbookViewId="0">
      <selection activeCell="G27" sqref="G27"/>
    </sheetView>
  </sheetViews>
  <sheetFormatPr defaultColWidth="0.85546875" defaultRowHeight="15" x14ac:dyDescent="0.25"/>
  <cols>
    <col min="1" max="1" width="9.140625" style="200" customWidth="1"/>
    <col min="2" max="2" width="47.42578125" style="200" customWidth="1"/>
    <col min="3" max="3" width="10.7109375" style="200" customWidth="1"/>
    <col min="4" max="4" width="13.85546875" style="200" customWidth="1"/>
    <col min="5" max="5" width="12.5703125" style="200" customWidth="1"/>
    <col min="6" max="6" width="70.140625" style="200" customWidth="1"/>
    <col min="7" max="262" width="10.7109375" style="200" customWidth="1"/>
    <col min="263" max="463" width="0.85546875" style="200"/>
    <col min="464" max="464" width="3.85546875" style="200" customWidth="1"/>
    <col min="465" max="465" width="4.7109375" style="200" customWidth="1"/>
    <col min="466" max="477" width="0.85546875" style="200"/>
    <col min="478" max="478" width="0.85546875" style="200" customWidth="1"/>
    <col min="479" max="484" width="0.85546875" style="200"/>
    <col min="485" max="485" width="7" style="200" customWidth="1"/>
    <col min="486" max="494" width="0.85546875" style="200"/>
    <col min="495" max="495" width="10.5703125" style="200" customWidth="1"/>
    <col min="496" max="719" width="0.85546875" style="200"/>
    <col min="720" max="720" width="3.85546875" style="200" customWidth="1"/>
    <col min="721" max="721" width="4.7109375" style="200" customWidth="1"/>
    <col min="722" max="733" width="0.85546875" style="200"/>
    <col min="734" max="734" width="0.85546875" style="200" customWidth="1"/>
    <col min="735" max="740" width="0.85546875" style="200"/>
    <col min="741" max="741" width="7" style="200" customWidth="1"/>
    <col min="742" max="750" width="0.85546875" style="200"/>
    <col min="751" max="751" width="10.5703125" style="200" customWidth="1"/>
    <col min="752" max="975" width="0.85546875" style="200"/>
    <col min="976" max="976" width="3.85546875" style="200" customWidth="1"/>
    <col min="977" max="977" width="4.7109375" style="200" customWidth="1"/>
    <col min="978" max="989" width="0.85546875" style="200"/>
    <col min="990" max="990" width="0.85546875" style="200" customWidth="1"/>
    <col min="991" max="996" width="0.85546875" style="200"/>
    <col min="997" max="997" width="7" style="200" customWidth="1"/>
    <col min="998" max="1006" width="0.85546875" style="200"/>
    <col min="1007" max="1007" width="10.5703125" style="200" customWidth="1"/>
    <col min="1008" max="1231" width="0.85546875" style="200"/>
    <col min="1232" max="1232" width="3.85546875" style="200" customWidth="1"/>
    <col min="1233" max="1233" width="4.7109375" style="200" customWidth="1"/>
    <col min="1234" max="1245" width="0.85546875" style="200"/>
    <col min="1246" max="1246" width="0.85546875" style="200" customWidth="1"/>
    <col min="1247" max="1252" width="0.85546875" style="200"/>
    <col min="1253" max="1253" width="7" style="200" customWidth="1"/>
    <col min="1254" max="1262" width="0.85546875" style="200"/>
    <col min="1263" max="1263" width="10.5703125" style="200" customWidth="1"/>
    <col min="1264" max="1487" width="0.85546875" style="200"/>
    <col min="1488" max="1488" width="3.85546875" style="200" customWidth="1"/>
    <col min="1489" max="1489" width="4.7109375" style="200" customWidth="1"/>
    <col min="1490" max="1501" width="0.85546875" style="200"/>
    <col min="1502" max="1502" width="0.85546875" style="200" customWidth="1"/>
    <col min="1503" max="1508" width="0.85546875" style="200"/>
    <col min="1509" max="1509" width="7" style="200" customWidth="1"/>
    <col min="1510" max="1518" width="0.85546875" style="200"/>
    <col min="1519" max="1519" width="10.5703125" style="200" customWidth="1"/>
    <col min="1520" max="1743" width="0.85546875" style="200"/>
    <col min="1744" max="1744" width="3.85546875" style="200" customWidth="1"/>
    <col min="1745" max="1745" width="4.7109375" style="200" customWidth="1"/>
    <col min="1746" max="1757" width="0.85546875" style="200"/>
    <col min="1758" max="1758" width="0.85546875" style="200" customWidth="1"/>
    <col min="1759" max="1764" width="0.85546875" style="200"/>
    <col min="1765" max="1765" width="7" style="200" customWidth="1"/>
    <col min="1766" max="1774" width="0.85546875" style="200"/>
    <col min="1775" max="1775" width="10.5703125" style="200" customWidth="1"/>
    <col min="1776" max="1999" width="0.85546875" style="200"/>
    <col min="2000" max="2000" width="3.85546875" style="200" customWidth="1"/>
    <col min="2001" max="2001" width="4.7109375" style="200" customWidth="1"/>
    <col min="2002" max="2013" width="0.85546875" style="200"/>
    <col min="2014" max="2014" width="0.85546875" style="200" customWidth="1"/>
    <col min="2015" max="2020" width="0.85546875" style="200"/>
    <col min="2021" max="2021" width="7" style="200" customWidth="1"/>
    <col min="2022" max="2030" width="0.85546875" style="200"/>
    <col min="2031" max="2031" width="10.5703125" style="200" customWidth="1"/>
    <col min="2032" max="2255" width="0.85546875" style="200"/>
    <col min="2256" max="2256" width="3.85546875" style="200" customWidth="1"/>
    <col min="2257" max="2257" width="4.7109375" style="200" customWidth="1"/>
    <col min="2258" max="2269" width="0.85546875" style="200"/>
    <col min="2270" max="2270" width="0.85546875" style="200" customWidth="1"/>
    <col min="2271" max="2276" width="0.85546875" style="200"/>
    <col min="2277" max="2277" width="7" style="200" customWidth="1"/>
    <col min="2278" max="2286" width="0.85546875" style="200"/>
    <col min="2287" max="2287" width="10.5703125" style="200" customWidth="1"/>
    <col min="2288" max="2511" width="0.85546875" style="200"/>
    <col min="2512" max="2512" width="3.85546875" style="200" customWidth="1"/>
    <col min="2513" max="2513" width="4.7109375" style="200" customWidth="1"/>
    <col min="2514" max="2525" width="0.85546875" style="200"/>
    <col min="2526" max="2526" width="0.85546875" style="200" customWidth="1"/>
    <col min="2527" max="2532" width="0.85546875" style="200"/>
    <col min="2533" max="2533" width="7" style="200" customWidth="1"/>
    <col min="2534" max="2542" width="0.85546875" style="200"/>
    <col min="2543" max="2543" width="10.5703125" style="200" customWidth="1"/>
    <col min="2544" max="2767" width="0.85546875" style="200"/>
    <col min="2768" max="2768" width="3.85546875" style="200" customWidth="1"/>
    <col min="2769" max="2769" width="4.7109375" style="200" customWidth="1"/>
    <col min="2770" max="2781" width="0.85546875" style="200"/>
    <col min="2782" max="2782" width="0.85546875" style="200" customWidth="1"/>
    <col min="2783" max="2788" width="0.85546875" style="200"/>
    <col min="2789" max="2789" width="7" style="200" customWidth="1"/>
    <col min="2790" max="2798" width="0.85546875" style="200"/>
    <col min="2799" max="2799" width="10.5703125" style="200" customWidth="1"/>
    <col min="2800" max="3023" width="0.85546875" style="200"/>
    <col min="3024" max="3024" width="3.85546875" style="200" customWidth="1"/>
    <col min="3025" max="3025" width="4.7109375" style="200" customWidth="1"/>
    <col min="3026" max="3037" width="0.85546875" style="200"/>
    <col min="3038" max="3038" width="0.85546875" style="200" customWidth="1"/>
    <col min="3039" max="3044" width="0.85546875" style="200"/>
    <col min="3045" max="3045" width="7" style="200" customWidth="1"/>
    <col min="3046" max="3054" width="0.85546875" style="200"/>
    <col min="3055" max="3055" width="10.5703125" style="200" customWidth="1"/>
    <col min="3056" max="3279" width="0.85546875" style="200"/>
    <col min="3280" max="3280" width="3.85546875" style="200" customWidth="1"/>
    <col min="3281" max="3281" width="4.7109375" style="200" customWidth="1"/>
    <col min="3282" max="3293" width="0.85546875" style="200"/>
    <col min="3294" max="3294" width="0.85546875" style="200" customWidth="1"/>
    <col min="3295" max="3300" width="0.85546875" style="200"/>
    <col min="3301" max="3301" width="7" style="200" customWidth="1"/>
    <col min="3302" max="3310" width="0.85546875" style="200"/>
    <col min="3311" max="3311" width="10.5703125" style="200" customWidth="1"/>
    <col min="3312" max="3535" width="0.85546875" style="200"/>
    <col min="3536" max="3536" width="3.85546875" style="200" customWidth="1"/>
    <col min="3537" max="3537" width="4.7109375" style="200" customWidth="1"/>
    <col min="3538" max="3549" width="0.85546875" style="200"/>
    <col min="3550" max="3550" width="0.85546875" style="200" customWidth="1"/>
    <col min="3551" max="3556" width="0.85546875" style="200"/>
    <col min="3557" max="3557" width="7" style="200" customWidth="1"/>
    <col min="3558" max="3566" width="0.85546875" style="200"/>
    <col min="3567" max="3567" width="10.5703125" style="200" customWidth="1"/>
    <col min="3568" max="3791" width="0.85546875" style="200"/>
    <col min="3792" max="3792" width="3.85546875" style="200" customWidth="1"/>
    <col min="3793" max="3793" width="4.7109375" style="200" customWidth="1"/>
    <col min="3794" max="3805" width="0.85546875" style="200"/>
    <col min="3806" max="3806" width="0.85546875" style="200" customWidth="1"/>
    <col min="3807" max="3812" width="0.85546875" style="200"/>
    <col min="3813" max="3813" width="7" style="200" customWidth="1"/>
    <col min="3814" max="3822" width="0.85546875" style="200"/>
    <col min="3823" max="3823" width="10.5703125" style="200" customWidth="1"/>
    <col min="3824" max="4047" width="0.85546875" style="200"/>
    <col min="4048" max="4048" width="3.85546875" style="200" customWidth="1"/>
    <col min="4049" max="4049" width="4.7109375" style="200" customWidth="1"/>
    <col min="4050" max="4061" width="0.85546875" style="200"/>
    <col min="4062" max="4062" width="0.85546875" style="200" customWidth="1"/>
    <col min="4063" max="4068" width="0.85546875" style="200"/>
    <col min="4069" max="4069" width="7" style="200" customWidth="1"/>
    <col min="4070" max="4078" width="0.85546875" style="200"/>
    <col min="4079" max="4079" width="10.5703125" style="200" customWidth="1"/>
    <col min="4080" max="4303" width="0.85546875" style="200"/>
    <col min="4304" max="4304" width="3.85546875" style="200" customWidth="1"/>
    <col min="4305" max="4305" width="4.7109375" style="200" customWidth="1"/>
    <col min="4306" max="4317" width="0.85546875" style="200"/>
    <col min="4318" max="4318" width="0.85546875" style="200" customWidth="1"/>
    <col min="4319" max="4324" width="0.85546875" style="200"/>
    <col min="4325" max="4325" width="7" style="200" customWidth="1"/>
    <col min="4326" max="4334" width="0.85546875" style="200"/>
    <col min="4335" max="4335" width="10.5703125" style="200" customWidth="1"/>
    <col min="4336" max="4559" width="0.85546875" style="200"/>
    <col min="4560" max="4560" width="3.85546875" style="200" customWidth="1"/>
    <col min="4561" max="4561" width="4.7109375" style="200" customWidth="1"/>
    <col min="4562" max="4573" width="0.85546875" style="200"/>
    <col min="4574" max="4574" width="0.85546875" style="200" customWidth="1"/>
    <col min="4575" max="4580" width="0.85546875" style="200"/>
    <col min="4581" max="4581" width="7" style="200" customWidth="1"/>
    <col min="4582" max="4590" width="0.85546875" style="200"/>
    <col min="4591" max="4591" width="10.5703125" style="200" customWidth="1"/>
    <col min="4592" max="4815" width="0.85546875" style="200"/>
    <col min="4816" max="4816" width="3.85546875" style="200" customWidth="1"/>
    <col min="4817" max="4817" width="4.7109375" style="200" customWidth="1"/>
    <col min="4818" max="4829" width="0.85546875" style="200"/>
    <col min="4830" max="4830" width="0.85546875" style="200" customWidth="1"/>
    <col min="4831" max="4836" width="0.85546875" style="200"/>
    <col min="4837" max="4837" width="7" style="200" customWidth="1"/>
    <col min="4838" max="4846" width="0.85546875" style="200"/>
    <col min="4847" max="4847" width="10.5703125" style="200" customWidth="1"/>
    <col min="4848" max="5071" width="0.85546875" style="200"/>
    <col min="5072" max="5072" width="3.85546875" style="200" customWidth="1"/>
    <col min="5073" max="5073" width="4.7109375" style="200" customWidth="1"/>
    <col min="5074" max="5085" width="0.85546875" style="200"/>
    <col min="5086" max="5086" width="0.85546875" style="200" customWidth="1"/>
    <col min="5087" max="5092" width="0.85546875" style="200"/>
    <col min="5093" max="5093" width="7" style="200" customWidth="1"/>
    <col min="5094" max="5102" width="0.85546875" style="200"/>
    <col min="5103" max="5103" width="10.5703125" style="200" customWidth="1"/>
    <col min="5104" max="5327" width="0.85546875" style="200"/>
    <col min="5328" max="5328" width="3.85546875" style="200" customWidth="1"/>
    <col min="5329" max="5329" width="4.7109375" style="200" customWidth="1"/>
    <col min="5330" max="5341" width="0.85546875" style="200"/>
    <col min="5342" max="5342" width="0.85546875" style="200" customWidth="1"/>
    <col min="5343" max="5348" width="0.85546875" style="200"/>
    <col min="5349" max="5349" width="7" style="200" customWidth="1"/>
    <col min="5350" max="5358" width="0.85546875" style="200"/>
    <col min="5359" max="5359" width="10.5703125" style="200" customWidth="1"/>
    <col min="5360" max="5583" width="0.85546875" style="200"/>
    <col min="5584" max="5584" width="3.85546875" style="200" customWidth="1"/>
    <col min="5585" max="5585" width="4.7109375" style="200" customWidth="1"/>
    <col min="5586" max="5597" width="0.85546875" style="200"/>
    <col min="5598" max="5598" width="0.85546875" style="200" customWidth="1"/>
    <col min="5599" max="5604" width="0.85546875" style="200"/>
    <col min="5605" max="5605" width="7" style="200" customWidth="1"/>
    <col min="5606" max="5614" width="0.85546875" style="200"/>
    <col min="5615" max="5615" width="10.5703125" style="200" customWidth="1"/>
    <col min="5616" max="5839" width="0.85546875" style="200"/>
    <col min="5840" max="5840" width="3.85546875" style="200" customWidth="1"/>
    <col min="5841" max="5841" width="4.7109375" style="200" customWidth="1"/>
    <col min="5842" max="5853" width="0.85546875" style="200"/>
    <col min="5854" max="5854" width="0.85546875" style="200" customWidth="1"/>
    <col min="5855" max="5860" width="0.85546875" style="200"/>
    <col min="5861" max="5861" width="7" style="200" customWidth="1"/>
    <col min="5862" max="5870" width="0.85546875" style="200"/>
    <col min="5871" max="5871" width="10.5703125" style="200" customWidth="1"/>
    <col min="5872" max="6095" width="0.85546875" style="200"/>
    <col min="6096" max="6096" width="3.85546875" style="200" customWidth="1"/>
    <col min="6097" max="6097" width="4.7109375" style="200" customWidth="1"/>
    <col min="6098" max="6109" width="0.85546875" style="200"/>
    <col min="6110" max="6110" width="0.85546875" style="200" customWidth="1"/>
    <col min="6111" max="6116" width="0.85546875" style="200"/>
    <col min="6117" max="6117" width="7" style="200" customWidth="1"/>
    <col min="6118" max="6126" width="0.85546875" style="200"/>
    <col min="6127" max="6127" width="10.5703125" style="200" customWidth="1"/>
    <col min="6128" max="6351" width="0.85546875" style="200"/>
    <col min="6352" max="6352" width="3.85546875" style="200" customWidth="1"/>
    <col min="6353" max="6353" width="4.7109375" style="200" customWidth="1"/>
    <col min="6354" max="6365" width="0.85546875" style="200"/>
    <col min="6366" max="6366" width="0.85546875" style="200" customWidth="1"/>
    <col min="6367" max="6372" width="0.85546875" style="200"/>
    <col min="6373" max="6373" width="7" style="200" customWidth="1"/>
    <col min="6374" max="6382" width="0.85546875" style="200"/>
    <col min="6383" max="6383" width="10.5703125" style="200" customWidth="1"/>
    <col min="6384" max="6607" width="0.85546875" style="200"/>
    <col min="6608" max="6608" width="3.85546875" style="200" customWidth="1"/>
    <col min="6609" max="6609" width="4.7109375" style="200" customWidth="1"/>
    <col min="6610" max="6621" width="0.85546875" style="200"/>
    <col min="6622" max="6622" width="0.85546875" style="200" customWidth="1"/>
    <col min="6623" max="6628" width="0.85546875" style="200"/>
    <col min="6629" max="6629" width="7" style="200" customWidth="1"/>
    <col min="6630" max="6638" width="0.85546875" style="200"/>
    <col min="6639" max="6639" width="10.5703125" style="200" customWidth="1"/>
    <col min="6640" max="6863" width="0.85546875" style="200"/>
    <col min="6864" max="6864" width="3.85546875" style="200" customWidth="1"/>
    <col min="6865" max="6865" width="4.7109375" style="200" customWidth="1"/>
    <col min="6866" max="6877" width="0.85546875" style="200"/>
    <col min="6878" max="6878" width="0.85546875" style="200" customWidth="1"/>
    <col min="6879" max="6884" width="0.85546875" style="200"/>
    <col min="6885" max="6885" width="7" style="200" customWidth="1"/>
    <col min="6886" max="6894" width="0.85546875" style="200"/>
    <col min="6895" max="6895" width="10.5703125" style="200" customWidth="1"/>
    <col min="6896" max="7119" width="0.85546875" style="200"/>
    <col min="7120" max="7120" width="3.85546875" style="200" customWidth="1"/>
    <col min="7121" max="7121" width="4.7109375" style="200" customWidth="1"/>
    <col min="7122" max="7133" width="0.85546875" style="200"/>
    <col min="7134" max="7134" width="0.85546875" style="200" customWidth="1"/>
    <col min="7135" max="7140" width="0.85546875" style="200"/>
    <col min="7141" max="7141" width="7" style="200" customWidth="1"/>
    <col min="7142" max="7150" width="0.85546875" style="200"/>
    <col min="7151" max="7151" width="10.5703125" style="200" customWidth="1"/>
    <col min="7152" max="7375" width="0.85546875" style="200"/>
    <col min="7376" max="7376" width="3.85546875" style="200" customWidth="1"/>
    <col min="7377" max="7377" width="4.7109375" style="200" customWidth="1"/>
    <col min="7378" max="7389" width="0.85546875" style="200"/>
    <col min="7390" max="7390" width="0.85546875" style="200" customWidth="1"/>
    <col min="7391" max="7396" width="0.85546875" style="200"/>
    <col min="7397" max="7397" width="7" style="200" customWidth="1"/>
    <col min="7398" max="7406" width="0.85546875" style="200"/>
    <col min="7407" max="7407" width="10.5703125" style="200" customWidth="1"/>
    <col min="7408" max="7631" width="0.85546875" style="200"/>
    <col min="7632" max="7632" width="3.85546875" style="200" customWidth="1"/>
    <col min="7633" max="7633" width="4.7109375" style="200" customWidth="1"/>
    <col min="7634" max="7645" width="0.85546875" style="200"/>
    <col min="7646" max="7646" width="0.85546875" style="200" customWidth="1"/>
    <col min="7647" max="7652" width="0.85546875" style="200"/>
    <col min="7653" max="7653" width="7" style="200" customWidth="1"/>
    <col min="7654" max="7662" width="0.85546875" style="200"/>
    <col min="7663" max="7663" width="10.5703125" style="200" customWidth="1"/>
    <col min="7664" max="7887" width="0.85546875" style="200"/>
    <col min="7888" max="7888" width="3.85546875" style="200" customWidth="1"/>
    <col min="7889" max="7889" width="4.7109375" style="200" customWidth="1"/>
    <col min="7890" max="7901" width="0.85546875" style="200"/>
    <col min="7902" max="7902" width="0.85546875" style="200" customWidth="1"/>
    <col min="7903" max="7908" width="0.85546875" style="200"/>
    <col min="7909" max="7909" width="7" style="200" customWidth="1"/>
    <col min="7910" max="7918" width="0.85546875" style="200"/>
    <col min="7919" max="7919" width="10.5703125" style="200" customWidth="1"/>
    <col min="7920" max="8143" width="0.85546875" style="200"/>
    <col min="8144" max="8144" width="3.85546875" style="200" customWidth="1"/>
    <col min="8145" max="8145" width="4.7109375" style="200" customWidth="1"/>
    <col min="8146" max="8157" width="0.85546875" style="200"/>
    <col min="8158" max="8158" width="0.85546875" style="200" customWidth="1"/>
    <col min="8159" max="8164" width="0.85546875" style="200"/>
    <col min="8165" max="8165" width="7" style="200" customWidth="1"/>
    <col min="8166" max="8174" width="0.85546875" style="200"/>
    <col min="8175" max="8175" width="10.5703125" style="200" customWidth="1"/>
    <col min="8176" max="8399" width="0.85546875" style="200"/>
    <col min="8400" max="8400" width="3.85546875" style="200" customWidth="1"/>
    <col min="8401" max="8401" width="4.7109375" style="200" customWidth="1"/>
    <col min="8402" max="8413" width="0.85546875" style="200"/>
    <col min="8414" max="8414" width="0.85546875" style="200" customWidth="1"/>
    <col min="8415" max="8420" width="0.85546875" style="200"/>
    <col min="8421" max="8421" width="7" style="200" customWidth="1"/>
    <col min="8422" max="8430" width="0.85546875" style="200"/>
    <col min="8431" max="8431" width="10.5703125" style="200" customWidth="1"/>
    <col min="8432" max="8655" width="0.85546875" style="200"/>
    <col min="8656" max="8656" width="3.85546875" style="200" customWidth="1"/>
    <col min="8657" max="8657" width="4.7109375" style="200" customWidth="1"/>
    <col min="8658" max="8669" width="0.85546875" style="200"/>
    <col min="8670" max="8670" width="0.85546875" style="200" customWidth="1"/>
    <col min="8671" max="8676" width="0.85546875" style="200"/>
    <col min="8677" max="8677" width="7" style="200" customWidth="1"/>
    <col min="8678" max="8686" width="0.85546875" style="200"/>
    <col min="8687" max="8687" width="10.5703125" style="200" customWidth="1"/>
    <col min="8688" max="8911" width="0.85546875" style="200"/>
    <col min="8912" max="8912" width="3.85546875" style="200" customWidth="1"/>
    <col min="8913" max="8913" width="4.7109375" style="200" customWidth="1"/>
    <col min="8914" max="8925" width="0.85546875" style="200"/>
    <col min="8926" max="8926" width="0.85546875" style="200" customWidth="1"/>
    <col min="8927" max="8932" width="0.85546875" style="200"/>
    <col min="8933" max="8933" width="7" style="200" customWidth="1"/>
    <col min="8934" max="8942" width="0.85546875" style="200"/>
    <col min="8943" max="8943" width="10.5703125" style="200" customWidth="1"/>
    <col min="8944" max="9167" width="0.85546875" style="200"/>
    <col min="9168" max="9168" width="3.85546875" style="200" customWidth="1"/>
    <col min="9169" max="9169" width="4.7109375" style="200" customWidth="1"/>
    <col min="9170" max="9181" width="0.85546875" style="200"/>
    <col min="9182" max="9182" width="0.85546875" style="200" customWidth="1"/>
    <col min="9183" max="9188" width="0.85546875" style="200"/>
    <col min="9189" max="9189" width="7" style="200" customWidth="1"/>
    <col min="9190" max="9198" width="0.85546875" style="200"/>
    <col min="9199" max="9199" width="10.5703125" style="200" customWidth="1"/>
    <col min="9200" max="9423" width="0.85546875" style="200"/>
    <col min="9424" max="9424" width="3.85546875" style="200" customWidth="1"/>
    <col min="9425" max="9425" width="4.7109375" style="200" customWidth="1"/>
    <col min="9426" max="9437" width="0.85546875" style="200"/>
    <col min="9438" max="9438" width="0.85546875" style="200" customWidth="1"/>
    <col min="9439" max="9444" width="0.85546875" style="200"/>
    <col min="9445" max="9445" width="7" style="200" customWidth="1"/>
    <col min="9446" max="9454" width="0.85546875" style="200"/>
    <col min="9455" max="9455" width="10.5703125" style="200" customWidth="1"/>
    <col min="9456" max="9679" width="0.85546875" style="200"/>
    <col min="9680" max="9680" width="3.85546875" style="200" customWidth="1"/>
    <col min="9681" max="9681" width="4.7109375" style="200" customWidth="1"/>
    <col min="9682" max="9693" width="0.85546875" style="200"/>
    <col min="9694" max="9694" width="0.85546875" style="200" customWidth="1"/>
    <col min="9695" max="9700" width="0.85546875" style="200"/>
    <col min="9701" max="9701" width="7" style="200" customWidth="1"/>
    <col min="9702" max="9710" width="0.85546875" style="200"/>
    <col min="9711" max="9711" width="10.5703125" style="200" customWidth="1"/>
    <col min="9712" max="9935" width="0.85546875" style="200"/>
    <col min="9936" max="9936" width="3.85546875" style="200" customWidth="1"/>
    <col min="9937" max="9937" width="4.7109375" style="200" customWidth="1"/>
    <col min="9938" max="9949" width="0.85546875" style="200"/>
    <col min="9950" max="9950" width="0.85546875" style="200" customWidth="1"/>
    <col min="9951" max="9956" width="0.85546875" style="200"/>
    <col min="9957" max="9957" width="7" style="200" customWidth="1"/>
    <col min="9958" max="9966" width="0.85546875" style="200"/>
    <col min="9967" max="9967" width="10.5703125" style="200" customWidth="1"/>
    <col min="9968" max="10191" width="0.85546875" style="200"/>
    <col min="10192" max="10192" width="3.85546875" style="200" customWidth="1"/>
    <col min="10193" max="10193" width="4.7109375" style="200" customWidth="1"/>
    <col min="10194" max="10205" width="0.85546875" style="200"/>
    <col min="10206" max="10206" width="0.85546875" style="200" customWidth="1"/>
    <col min="10207" max="10212" width="0.85546875" style="200"/>
    <col min="10213" max="10213" width="7" style="200" customWidth="1"/>
    <col min="10214" max="10222" width="0.85546875" style="200"/>
    <col min="10223" max="10223" width="10.5703125" style="200" customWidth="1"/>
    <col min="10224" max="10447" width="0.85546875" style="200"/>
    <col min="10448" max="10448" width="3.85546875" style="200" customWidth="1"/>
    <col min="10449" max="10449" width="4.7109375" style="200" customWidth="1"/>
    <col min="10450" max="10461" width="0.85546875" style="200"/>
    <col min="10462" max="10462" width="0.85546875" style="200" customWidth="1"/>
    <col min="10463" max="10468" width="0.85546875" style="200"/>
    <col min="10469" max="10469" width="7" style="200" customWidth="1"/>
    <col min="10470" max="10478" width="0.85546875" style="200"/>
    <col min="10479" max="10479" width="10.5703125" style="200" customWidth="1"/>
    <col min="10480" max="10703" width="0.85546875" style="200"/>
    <col min="10704" max="10704" width="3.85546875" style="200" customWidth="1"/>
    <col min="10705" max="10705" width="4.7109375" style="200" customWidth="1"/>
    <col min="10706" max="10717" width="0.85546875" style="200"/>
    <col min="10718" max="10718" width="0.85546875" style="200" customWidth="1"/>
    <col min="10719" max="10724" width="0.85546875" style="200"/>
    <col min="10725" max="10725" width="7" style="200" customWidth="1"/>
    <col min="10726" max="10734" width="0.85546875" style="200"/>
    <col min="10735" max="10735" width="10.5703125" style="200" customWidth="1"/>
    <col min="10736" max="10959" width="0.85546875" style="200"/>
    <col min="10960" max="10960" width="3.85546875" style="200" customWidth="1"/>
    <col min="10961" max="10961" width="4.7109375" style="200" customWidth="1"/>
    <col min="10962" max="10973" width="0.85546875" style="200"/>
    <col min="10974" max="10974" width="0.85546875" style="200" customWidth="1"/>
    <col min="10975" max="10980" width="0.85546875" style="200"/>
    <col min="10981" max="10981" width="7" style="200" customWidth="1"/>
    <col min="10982" max="10990" width="0.85546875" style="200"/>
    <col min="10991" max="10991" width="10.5703125" style="200" customWidth="1"/>
    <col min="10992" max="11215" width="0.85546875" style="200"/>
    <col min="11216" max="11216" width="3.85546875" style="200" customWidth="1"/>
    <col min="11217" max="11217" width="4.7109375" style="200" customWidth="1"/>
    <col min="11218" max="11229" width="0.85546875" style="200"/>
    <col min="11230" max="11230" width="0.85546875" style="200" customWidth="1"/>
    <col min="11231" max="11236" width="0.85546875" style="200"/>
    <col min="11237" max="11237" width="7" style="200" customWidth="1"/>
    <col min="11238" max="11246" width="0.85546875" style="200"/>
    <col min="11247" max="11247" width="10.5703125" style="200" customWidth="1"/>
    <col min="11248" max="11471" width="0.85546875" style="200"/>
    <col min="11472" max="11472" width="3.85546875" style="200" customWidth="1"/>
    <col min="11473" max="11473" width="4.7109375" style="200" customWidth="1"/>
    <col min="11474" max="11485" width="0.85546875" style="200"/>
    <col min="11486" max="11486" width="0.85546875" style="200" customWidth="1"/>
    <col min="11487" max="11492" width="0.85546875" style="200"/>
    <col min="11493" max="11493" width="7" style="200" customWidth="1"/>
    <col min="11494" max="11502" width="0.85546875" style="200"/>
    <col min="11503" max="11503" width="10.5703125" style="200" customWidth="1"/>
    <col min="11504" max="11727" width="0.85546875" style="200"/>
    <col min="11728" max="11728" width="3.85546875" style="200" customWidth="1"/>
    <col min="11729" max="11729" width="4.7109375" style="200" customWidth="1"/>
    <col min="11730" max="11741" width="0.85546875" style="200"/>
    <col min="11742" max="11742" width="0.85546875" style="200" customWidth="1"/>
    <col min="11743" max="11748" width="0.85546875" style="200"/>
    <col min="11749" max="11749" width="7" style="200" customWidth="1"/>
    <col min="11750" max="11758" width="0.85546875" style="200"/>
    <col min="11759" max="11759" width="10.5703125" style="200" customWidth="1"/>
    <col min="11760" max="11983" width="0.85546875" style="200"/>
    <col min="11984" max="11984" width="3.85546875" style="200" customWidth="1"/>
    <col min="11985" max="11985" width="4.7109375" style="200" customWidth="1"/>
    <col min="11986" max="11997" width="0.85546875" style="200"/>
    <col min="11998" max="11998" width="0.85546875" style="200" customWidth="1"/>
    <col min="11999" max="12004" width="0.85546875" style="200"/>
    <col min="12005" max="12005" width="7" style="200" customWidth="1"/>
    <col min="12006" max="12014" width="0.85546875" style="200"/>
    <col min="12015" max="12015" width="10.5703125" style="200" customWidth="1"/>
    <col min="12016" max="12239" width="0.85546875" style="200"/>
    <col min="12240" max="12240" width="3.85546875" style="200" customWidth="1"/>
    <col min="12241" max="12241" width="4.7109375" style="200" customWidth="1"/>
    <col min="12242" max="12253" width="0.85546875" style="200"/>
    <col min="12254" max="12254" width="0.85546875" style="200" customWidth="1"/>
    <col min="12255" max="12260" width="0.85546875" style="200"/>
    <col min="12261" max="12261" width="7" style="200" customWidth="1"/>
    <col min="12262" max="12270" width="0.85546875" style="200"/>
    <col min="12271" max="12271" width="10.5703125" style="200" customWidth="1"/>
    <col min="12272" max="12495" width="0.85546875" style="200"/>
    <col min="12496" max="12496" width="3.85546875" style="200" customWidth="1"/>
    <col min="12497" max="12497" width="4.7109375" style="200" customWidth="1"/>
    <col min="12498" max="12509" width="0.85546875" style="200"/>
    <col min="12510" max="12510" width="0.85546875" style="200" customWidth="1"/>
    <col min="12511" max="12516" width="0.85546875" style="200"/>
    <col min="12517" max="12517" width="7" style="200" customWidth="1"/>
    <col min="12518" max="12526" width="0.85546875" style="200"/>
    <col min="12527" max="12527" width="10.5703125" style="200" customWidth="1"/>
    <col min="12528" max="12751" width="0.85546875" style="200"/>
    <col min="12752" max="12752" width="3.85546875" style="200" customWidth="1"/>
    <col min="12753" max="12753" width="4.7109375" style="200" customWidth="1"/>
    <col min="12754" max="12765" width="0.85546875" style="200"/>
    <col min="12766" max="12766" width="0.85546875" style="200" customWidth="1"/>
    <col min="12767" max="12772" width="0.85546875" style="200"/>
    <col min="12773" max="12773" width="7" style="200" customWidth="1"/>
    <col min="12774" max="12782" width="0.85546875" style="200"/>
    <col min="12783" max="12783" width="10.5703125" style="200" customWidth="1"/>
    <col min="12784" max="13007" width="0.85546875" style="200"/>
    <col min="13008" max="13008" width="3.85546875" style="200" customWidth="1"/>
    <col min="13009" max="13009" width="4.7109375" style="200" customWidth="1"/>
    <col min="13010" max="13021" width="0.85546875" style="200"/>
    <col min="13022" max="13022" width="0.85546875" style="200" customWidth="1"/>
    <col min="13023" max="13028" width="0.85546875" style="200"/>
    <col min="13029" max="13029" width="7" style="200" customWidth="1"/>
    <col min="13030" max="13038" width="0.85546875" style="200"/>
    <col min="13039" max="13039" width="10.5703125" style="200" customWidth="1"/>
    <col min="13040" max="13263" width="0.85546875" style="200"/>
    <col min="13264" max="13264" width="3.85546875" style="200" customWidth="1"/>
    <col min="13265" max="13265" width="4.7109375" style="200" customWidth="1"/>
    <col min="13266" max="13277" width="0.85546875" style="200"/>
    <col min="13278" max="13278" width="0.85546875" style="200" customWidth="1"/>
    <col min="13279" max="13284" width="0.85546875" style="200"/>
    <col min="13285" max="13285" width="7" style="200" customWidth="1"/>
    <col min="13286" max="13294" width="0.85546875" style="200"/>
    <col min="13295" max="13295" width="10.5703125" style="200" customWidth="1"/>
    <col min="13296" max="13519" width="0.85546875" style="200"/>
    <col min="13520" max="13520" width="3.85546875" style="200" customWidth="1"/>
    <col min="13521" max="13521" width="4.7109375" style="200" customWidth="1"/>
    <col min="13522" max="13533" width="0.85546875" style="200"/>
    <col min="13534" max="13534" width="0.85546875" style="200" customWidth="1"/>
    <col min="13535" max="13540" width="0.85546875" style="200"/>
    <col min="13541" max="13541" width="7" style="200" customWidth="1"/>
    <col min="13542" max="13550" width="0.85546875" style="200"/>
    <col min="13551" max="13551" width="10.5703125" style="200" customWidth="1"/>
    <col min="13552" max="13775" width="0.85546875" style="200"/>
    <col min="13776" max="13776" width="3.85546875" style="200" customWidth="1"/>
    <col min="13777" max="13777" width="4.7109375" style="200" customWidth="1"/>
    <col min="13778" max="13789" width="0.85546875" style="200"/>
    <col min="13790" max="13790" width="0.85546875" style="200" customWidth="1"/>
    <col min="13791" max="13796" width="0.85546875" style="200"/>
    <col min="13797" max="13797" width="7" style="200" customWidth="1"/>
    <col min="13798" max="13806" width="0.85546875" style="200"/>
    <col min="13807" max="13807" width="10.5703125" style="200" customWidth="1"/>
    <col min="13808" max="14031" width="0.85546875" style="200"/>
    <col min="14032" max="14032" width="3.85546875" style="200" customWidth="1"/>
    <col min="14033" max="14033" width="4.7109375" style="200" customWidth="1"/>
    <col min="14034" max="14045" width="0.85546875" style="200"/>
    <col min="14046" max="14046" width="0.85546875" style="200" customWidth="1"/>
    <col min="14047" max="14052" width="0.85546875" style="200"/>
    <col min="14053" max="14053" width="7" style="200" customWidth="1"/>
    <col min="14054" max="14062" width="0.85546875" style="200"/>
    <col min="14063" max="14063" width="10.5703125" style="200" customWidth="1"/>
    <col min="14064" max="14287" width="0.85546875" style="200"/>
    <col min="14288" max="14288" width="3.85546875" style="200" customWidth="1"/>
    <col min="14289" max="14289" width="4.7109375" style="200" customWidth="1"/>
    <col min="14290" max="14301" width="0.85546875" style="200"/>
    <col min="14302" max="14302" width="0.85546875" style="200" customWidth="1"/>
    <col min="14303" max="14308" width="0.85546875" style="200"/>
    <col min="14309" max="14309" width="7" style="200" customWidth="1"/>
    <col min="14310" max="14318" width="0.85546875" style="200"/>
    <col min="14319" max="14319" width="10.5703125" style="200" customWidth="1"/>
    <col min="14320" max="14543" width="0.85546875" style="200"/>
    <col min="14544" max="14544" width="3.85546875" style="200" customWidth="1"/>
    <col min="14545" max="14545" width="4.7109375" style="200" customWidth="1"/>
    <col min="14546" max="14557" width="0.85546875" style="200"/>
    <col min="14558" max="14558" width="0.85546875" style="200" customWidth="1"/>
    <col min="14559" max="14564" width="0.85546875" style="200"/>
    <col min="14565" max="14565" width="7" style="200" customWidth="1"/>
    <col min="14566" max="14574" width="0.85546875" style="200"/>
    <col min="14575" max="14575" width="10.5703125" style="200" customWidth="1"/>
    <col min="14576" max="14799" width="0.85546875" style="200"/>
    <col min="14800" max="14800" width="3.85546875" style="200" customWidth="1"/>
    <col min="14801" max="14801" width="4.7109375" style="200" customWidth="1"/>
    <col min="14802" max="14813" width="0.85546875" style="200"/>
    <col min="14814" max="14814" width="0.85546875" style="200" customWidth="1"/>
    <col min="14815" max="14820" width="0.85546875" style="200"/>
    <col min="14821" max="14821" width="7" style="200" customWidth="1"/>
    <col min="14822" max="14830" width="0.85546875" style="200"/>
    <col min="14831" max="14831" width="10.5703125" style="200" customWidth="1"/>
    <col min="14832" max="15055" width="0.85546875" style="200"/>
    <col min="15056" max="15056" width="3.85546875" style="200" customWidth="1"/>
    <col min="15057" max="15057" width="4.7109375" style="200" customWidth="1"/>
    <col min="15058" max="15069" width="0.85546875" style="200"/>
    <col min="15070" max="15070" width="0.85546875" style="200" customWidth="1"/>
    <col min="15071" max="15076" width="0.85546875" style="200"/>
    <col min="15077" max="15077" width="7" style="200" customWidth="1"/>
    <col min="15078" max="15086" width="0.85546875" style="200"/>
    <col min="15087" max="15087" width="10.5703125" style="200" customWidth="1"/>
    <col min="15088" max="15311" width="0.85546875" style="200"/>
    <col min="15312" max="15312" width="3.85546875" style="200" customWidth="1"/>
    <col min="15313" max="15313" width="4.7109375" style="200" customWidth="1"/>
    <col min="15314" max="15325" width="0.85546875" style="200"/>
    <col min="15326" max="15326" width="0.85546875" style="200" customWidth="1"/>
    <col min="15327" max="15332" width="0.85546875" style="200"/>
    <col min="15333" max="15333" width="7" style="200" customWidth="1"/>
    <col min="15334" max="15342" width="0.85546875" style="200"/>
    <col min="15343" max="15343" width="10.5703125" style="200" customWidth="1"/>
    <col min="15344" max="15567" width="0.85546875" style="200"/>
    <col min="15568" max="15568" width="3.85546875" style="200" customWidth="1"/>
    <col min="15569" max="15569" width="4.7109375" style="200" customWidth="1"/>
    <col min="15570" max="15581" width="0.85546875" style="200"/>
    <col min="15582" max="15582" width="0.85546875" style="200" customWidth="1"/>
    <col min="15583" max="15588" width="0.85546875" style="200"/>
    <col min="15589" max="15589" width="7" style="200" customWidth="1"/>
    <col min="15590" max="15598" width="0.85546875" style="200"/>
    <col min="15599" max="15599" width="10.5703125" style="200" customWidth="1"/>
    <col min="15600" max="15823" width="0.85546875" style="200"/>
    <col min="15824" max="15824" width="3.85546875" style="200" customWidth="1"/>
    <col min="15825" max="15825" width="4.7109375" style="200" customWidth="1"/>
    <col min="15826" max="15837" width="0.85546875" style="200"/>
    <col min="15838" max="15838" width="0.85546875" style="200" customWidth="1"/>
    <col min="15839" max="15844" width="0.85546875" style="200"/>
    <col min="15845" max="15845" width="7" style="200" customWidth="1"/>
    <col min="15846" max="15854" width="0.85546875" style="200"/>
    <col min="15855" max="15855" width="10.5703125" style="200" customWidth="1"/>
    <col min="15856" max="16079" width="0.85546875" style="200"/>
    <col min="16080" max="16080" width="3.85546875" style="200" customWidth="1"/>
    <col min="16081" max="16081" width="4.7109375" style="200" customWidth="1"/>
    <col min="16082" max="16093" width="0.85546875" style="200"/>
    <col min="16094" max="16094" width="0.85546875" style="200" customWidth="1"/>
    <col min="16095" max="16100" width="0.85546875" style="200"/>
    <col min="16101" max="16101" width="7" style="200" customWidth="1"/>
    <col min="16102" max="16110" width="0.85546875" style="200"/>
    <col min="16111" max="16111" width="10.5703125" style="200" customWidth="1"/>
    <col min="16112" max="16384" width="0.85546875" style="200"/>
  </cols>
  <sheetData>
    <row r="1" spans="1:6" s="199" customFormat="1" ht="18.75" customHeight="1" x14ac:dyDescent="0.25">
      <c r="F1" s="51" t="s">
        <v>194</v>
      </c>
    </row>
    <row r="2" spans="1:6" s="199" customFormat="1" ht="17.25" customHeight="1" x14ac:dyDescent="0.25">
      <c r="F2" s="51" t="s">
        <v>195</v>
      </c>
    </row>
    <row r="3" spans="1:6" s="199" customFormat="1" ht="16.5" customHeight="1" x14ac:dyDescent="0.25">
      <c r="F3" s="51" t="s">
        <v>2</v>
      </c>
    </row>
    <row r="4" spans="1:6" ht="21" customHeight="1" x14ac:dyDescent="0.25"/>
    <row r="5" spans="1:6" s="201" customFormat="1" ht="14.25" customHeight="1" x14ac:dyDescent="0.25">
      <c r="A5" s="301" t="s">
        <v>3</v>
      </c>
      <c r="B5" s="301"/>
      <c r="C5" s="301"/>
      <c r="D5" s="301"/>
      <c r="E5" s="301"/>
      <c r="F5" s="301"/>
    </row>
    <row r="6" spans="1:6" s="201" customFormat="1" ht="14.25" customHeight="1" x14ac:dyDescent="0.25">
      <c r="A6" s="301" t="s">
        <v>4</v>
      </c>
      <c r="B6" s="301"/>
      <c r="C6" s="301"/>
      <c r="D6" s="301"/>
      <c r="E6" s="301"/>
      <c r="F6" s="301"/>
    </row>
    <row r="7" spans="1:6" s="201" customFormat="1" ht="14.25" customHeight="1" x14ac:dyDescent="0.25">
      <c r="A7" s="301" t="s">
        <v>5</v>
      </c>
      <c r="B7" s="301"/>
      <c r="C7" s="301"/>
      <c r="D7" s="301"/>
      <c r="E7" s="301"/>
      <c r="F7" s="301"/>
    </row>
    <row r="8" spans="1:6" s="201" customFormat="1" ht="14.25" customHeight="1" x14ac:dyDescent="0.25">
      <c r="A8" s="301" t="s">
        <v>6</v>
      </c>
      <c r="B8" s="301"/>
      <c r="C8" s="301"/>
      <c r="D8" s="301"/>
      <c r="E8" s="301"/>
      <c r="F8" s="301"/>
    </row>
    <row r="9" spans="1:6" ht="21" customHeight="1" x14ac:dyDescent="0.25">
      <c r="A9" s="201"/>
      <c r="B9" s="201"/>
      <c r="C9" s="201"/>
      <c r="D9" s="201"/>
      <c r="E9" s="201"/>
      <c r="F9" s="201"/>
    </row>
    <row r="10" spans="1:6" ht="15.75" x14ac:dyDescent="0.25">
      <c r="A10" s="202" t="s">
        <v>388</v>
      </c>
      <c r="B10" s="201"/>
      <c r="C10" s="203"/>
      <c r="D10" s="203"/>
      <c r="E10" s="203"/>
      <c r="F10" s="201"/>
    </row>
    <row r="11" spans="1:6" ht="15.75" x14ac:dyDescent="0.25">
      <c r="A11" s="202" t="s">
        <v>199</v>
      </c>
      <c r="B11" s="204" t="s">
        <v>200</v>
      </c>
      <c r="C11" s="205"/>
      <c r="D11" s="201"/>
      <c r="E11" s="201"/>
      <c r="F11" s="201"/>
    </row>
    <row r="12" spans="1:6" ht="15.75" x14ac:dyDescent="0.25">
      <c r="A12" s="202" t="s">
        <v>201</v>
      </c>
      <c r="B12" s="206" t="s">
        <v>223</v>
      </c>
      <c r="C12" s="205"/>
      <c r="D12" s="201"/>
      <c r="E12" s="201"/>
      <c r="F12" s="201"/>
    </row>
    <row r="13" spans="1:6" ht="15.75" x14ac:dyDescent="0.25">
      <c r="A13" s="202" t="s">
        <v>389</v>
      </c>
      <c r="B13" s="207"/>
      <c r="C13" s="201"/>
      <c r="D13" s="201"/>
      <c r="E13" s="201"/>
      <c r="F13" s="201"/>
    </row>
    <row r="14" spans="1:6" ht="15" customHeight="1" x14ac:dyDescent="0.25">
      <c r="A14" s="201"/>
      <c r="B14" s="201"/>
      <c r="C14" s="201"/>
      <c r="D14" s="201"/>
      <c r="E14" s="201"/>
      <c r="F14" s="201"/>
    </row>
    <row r="15" spans="1:6" s="37" customFormat="1" ht="13.5" x14ac:dyDescent="0.25">
      <c r="A15" s="302" t="s">
        <v>11</v>
      </c>
      <c r="B15" s="303" t="s">
        <v>12</v>
      </c>
      <c r="C15" s="305" t="s">
        <v>204</v>
      </c>
      <c r="D15" s="307">
        <v>2018</v>
      </c>
      <c r="E15" s="308"/>
      <c r="F15" s="305" t="s">
        <v>14</v>
      </c>
    </row>
    <row r="16" spans="1:6" s="37" customFormat="1" ht="13.5" x14ac:dyDescent="0.25">
      <c r="A16" s="302"/>
      <c r="B16" s="304"/>
      <c r="C16" s="306"/>
      <c r="D16" s="196" t="s">
        <v>15</v>
      </c>
      <c r="E16" s="196" t="s">
        <v>17</v>
      </c>
      <c r="F16" s="306"/>
    </row>
    <row r="17" spans="1:6" s="37" customFormat="1" ht="13.5" x14ac:dyDescent="0.25">
      <c r="A17" s="195" t="s">
        <v>18</v>
      </c>
      <c r="B17" s="193" t="s">
        <v>19</v>
      </c>
      <c r="C17" s="196" t="s">
        <v>20</v>
      </c>
      <c r="D17" s="196" t="s">
        <v>20</v>
      </c>
      <c r="E17" s="196" t="s">
        <v>20</v>
      </c>
      <c r="F17" s="208" t="s">
        <v>20</v>
      </c>
    </row>
    <row r="18" spans="1:6" s="209" customFormat="1" ht="13.5" x14ac:dyDescent="0.25">
      <c r="A18" s="195" t="s">
        <v>21</v>
      </c>
      <c r="B18" s="193" t="s">
        <v>22</v>
      </c>
      <c r="C18" s="196" t="s">
        <v>23</v>
      </c>
      <c r="D18" s="194">
        <v>10730225.502161684</v>
      </c>
      <c r="E18" s="194">
        <v>10900773.895439999</v>
      </c>
      <c r="F18" s="197"/>
    </row>
    <row r="19" spans="1:6" s="209" customFormat="1" ht="13.5" x14ac:dyDescent="0.25">
      <c r="A19" s="195" t="s">
        <v>24</v>
      </c>
      <c r="B19" s="193" t="s">
        <v>25</v>
      </c>
      <c r="C19" s="196" t="s">
        <v>23</v>
      </c>
      <c r="D19" s="194">
        <f>+D20+D25+D27+D36+D37</f>
        <v>3298517.8187529156</v>
      </c>
      <c r="E19" s="194">
        <v>3612255.605834987</v>
      </c>
      <c r="F19" s="193"/>
    </row>
    <row r="20" spans="1:6" s="209" customFormat="1" ht="13.5" x14ac:dyDescent="0.25">
      <c r="A20" s="195" t="s">
        <v>26</v>
      </c>
      <c r="B20" s="193" t="s">
        <v>27</v>
      </c>
      <c r="C20" s="196" t="s">
        <v>23</v>
      </c>
      <c r="D20" s="194">
        <v>756492</v>
      </c>
      <c r="E20" s="194">
        <f>E21+E22+E23</f>
        <v>971312.61395210773</v>
      </c>
      <c r="F20" s="193"/>
    </row>
    <row r="21" spans="1:6" s="37" customFormat="1" ht="27" x14ac:dyDescent="0.25">
      <c r="A21" s="195" t="s">
        <v>28</v>
      </c>
      <c r="B21" s="193" t="s">
        <v>29</v>
      </c>
      <c r="C21" s="196" t="s">
        <v>23</v>
      </c>
      <c r="D21" s="194">
        <v>270842.03989261575</v>
      </c>
      <c r="E21" s="194">
        <v>274521.65230879269</v>
      </c>
      <c r="F21" s="197"/>
    </row>
    <row r="22" spans="1:6" s="37" customFormat="1" ht="40.5" x14ac:dyDescent="0.25">
      <c r="A22" s="195" t="s">
        <v>30</v>
      </c>
      <c r="B22" s="193" t="s">
        <v>31</v>
      </c>
      <c r="C22" s="196" t="s">
        <v>23</v>
      </c>
      <c r="D22" s="194">
        <v>0</v>
      </c>
      <c r="E22" s="194">
        <v>273836.14</v>
      </c>
      <c r="F22" s="193" t="s">
        <v>224</v>
      </c>
    </row>
    <row r="23" spans="1:6" s="37" customFormat="1" ht="121.5" x14ac:dyDescent="0.25">
      <c r="A23" s="195" t="s">
        <v>33</v>
      </c>
      <c r="B23" s="193" t="s">
        <v>34</v>
      </c>
      <c r="C23" s="196" t="s">
        <v>23</v>
      </c>
      <c r="D23" s="194">
        <v>10711.607333066961</v>
      </c>
      <c r="E23" s="194">
        <v>422954.82164331502</v>
      </c>
      <c r="F23" s="193" t="s">
        <v>225</v>
      </c>
    </row>
    <row r="24" spans="1:6" s="37" customFormat="1" ht="40.5" x14ac:dyDescent="0.25">
      <c r="A24" s="195" t="s">
        <v>36</v>
      </c>
      <c r="B24" s="193" t="s">
        <v>37</v>
      </c>
      <c r="C24" s="196" t="s">
        <v>23</v>
      </c>
      <c r="D24" s="194">
        <v>0</v>
      </c>
      <c r="E24" s="194">
        <v>411847</v>
      </c>
      <c r="F24" s="193" t="s">
        <v>224</v>
      </c>
    </row>
    <row r="25" spans="1:6" s="37" customFormat="1" ht="13.5" x14ac:dyDescent="0.25">
      <c r="A25" s="195" t="s">
        <v>38</v>
      </c>
      <c r="B25" s="193" t="s">
        <v>39</v>
      </c>
      <c r="C25" s="196" t="s">
        <v>23</v>
      </c>
      <c r="D25" s="194">
        <v>2308324.7552148625</v>
      </c>
      <c r="E25" s="194">
        <v>2208373.5377956112</v>
      </c>
      <c r="F25" s="193"/>
    </row>
    <row r="26" spans="1:6" s="37" customFormat="1" ht="40.5" x14ac:dyDescent="0.25">
      <c r="A26" s="195" t="s">
        <v>40</v>
      </c>
      <c r="B26" s="193" t="s">
        <v>37</v>
      </c>
      <c r="C26" s="196" t="s">
        <v>23</v>
      </c>
      <c r="D26" s="194"/>
      <c r="E26" s="194">
        <v>215042.30352000002</v>
      </c>
      <c r="F26" s="193" t="s">
        <v>224</v>
      </c>
    </row>
    <row r="27" spans="1:6" s="209" customFormat="1" ht="13.5" x14ac:dyDescent="0.25">
      <c r="A27" s="195" t="s">
        <v>41</v>
      </c>
      <c r="B27" s="193" t="s">
        <v>42</v>
      </c>
      <c r="C27" s="196" t="s">
        <v>23</v>
      </c>
      <c r="D27" s="194">
        <f>D28+D30</f>
        <v>233557.74628054994</v>
      </c>
      <c r="E27" s="194">
        <f>SUM(E28:E30)</f>
        <v>432373.13177439821</v>
      </c>
      <c r="F27" s="197"/>
    </row>
    <row r="28" spans="1:6" s="37" customFormat="1" ht="27" x14ac:dyDescent="0.25">
      <c r="A28" s="195" t="s">
        <v>43</v>
      </c>
      <c r="B28" s="193" t="s">
        <v>44</v>
      </c>
      <c r="C28" s="196" t="s">
        <v>23</v>
      </c>
      <c r="D28" s="194">
        <v>18720.136116709469</v>
      </c>
      <c r="E28" s="194">
        <v>20169</v>
      </c>
      <c r="F28" s="193"/>
    </row>
    <row r="29" spans="1:6" s="37" customFormat="1" ht="67.5" x14ac:dyDescent="0.25">
      <c r="A29" s="195" t="s">
        <v>45</v>
      </c>
      <c r="B29" s="193" t="s">
        <v>46</v>
      </c>
      <c r="C29" s="196" t="s">
        <v>23</v>
      </c>
      <c r="D29" s="194" t="s">
        <v>370</v>
      </c>
      <c r="E29" s="194">
        <v>5545.4341155774091</v>
      </c>
      <c r="F29" s="193" t="s">
        <v>226</v>
      </c>
    </row>
    <row r="30" spans="1:6" s="209" customFormat="1" ht="27" x14ac:dyDescent="0.25">
      <c r="A30" s="195" t="s">
        <v>228</v>
      </c>
      <c r="B30" s="193" t="s">
        <v>48</v>
      </c>
      <c r="C30" s="196" t="s">
        <v>23</v>
      </c>
      <c r="D30" s="194">
        <v>214837.61016384047</v>
      </c>
      <c r="E30" s="194">
        <f>SUM(E31:E35)</f>
        <v>406658.69765882078</v>
      </c>
      <c r="F30" s="193" t="s">
        <v>229</v>
      </c>
    </row>
    <row r="31" spans="1:6" s="37" customFormat="1" ht="27" x14ac:dyDescent="0.25">
      <c r="A31" s="195" t="s">
        <v>230</v>
      </c>
      <c r="B31" s="193" t="s">
        <v>232</v>
      </c>
      <c r="C31" s="196" t="s">
        <v>23</v>
      </c>
      <c r="D31" s="194" t="s">
        <v>370</v>
      </c>
      <c r="E31" s="194">
        <v>61586.435058677511</v>
      </c>
      <c r="F31" s="193"/>
    </row>
    <row r="32" spans="1:6" s="209" customFormat="1" ht="13.5" x14ac:dyDescent="0.25">
      <c r="A32" s="195" t="s">
        <v>231</v>
      </c>
      <c r="B32" s="193" t="s">
        <v>234</v>
      </c>
      <c r="C32" s="196" t="s">
        <v>23</v>
      </c>
      <c r="D32" s="194" t="s">
        <v>370</v>
      </c>
      <c r="E32" s="194">
        <v>6222.6788759902574</v>
      </c>
      <c r="F32" s="193"/>
    </row>
    <row r="33" spans="1:6" s="37" customFormat="1" ht="13.5" x14ac:dyDescent="0.25">
      <c r="A33" s="195" t="s">
        <v>233</v>
      </c>
      <c r="B33" s="193" t="s">
        <v>236</v>
      </c>
      <c r="C33" s="196" t="s">
        <v>23</v>
      </c>
      <c r="D33" s="194" t="s">
        <v>370</v>
      </c>
      <c r="E33" s="194">
        <v>98139.733151030523</v>
      </c>
      <c r="F33" s="193"/>
    </row>
    <row r="34" spans="1:6" s="37" customFormat="1" ht="27" x14ac:dyDescent="0.25">
      <c r="A34" s="195" t="s">
        <v>235</v>
      </c>
      <c r="B34" s="193" t="s">
        <v>238</v>
      </c>
      <c r="C34" s="196" t="s">
        <v>23</v>
      </c>
      <c r="D34" s="194" t="s">
        <v>370</v>
      </c>
      <c r="E34" s="194">
        <v>17481.233001173365</v>
      </c>
      <c r="F34" s="193"/>
    </row>
    <row r="35" spans="1:6" s="37" customFormat="1" ht="108" x14ac:dyDescent="0.25">
      <c r="A35" s="195" t="s">
        <v>237</v>
      </c>
      <c r="B35" s="193" t="s">
        <v>239</v>
      </c>
      <c r="C35" s="196" t="s">
        <v>23</v>
      </c>
      <c r="D35" s="194" t="s">
        <v>370</v>
      </c>
      <c r="E35" s="194">
        <v>223228.61757194914</v>
      </c>
      <c r="F35" s="193" t="s">
        <v>240</v>
      </c>
    </row>
    <row r="36" spans="1:6" s="37" customFormat="1" ht="27" x14ac:dyDescent="0.25">
      <c r="A36" s="195" t="s">
        <v>68</v>
      </c>
      <c r="B36" s="193" t="s">
        <v>69</v>
      </c>
      <c r="C36" s="196" t="s">
        <v>23</v>
      </c>
      <c r="D36" s="194">
        <v>0</v>
      </c>
      <c r="E36" s="194">
        <v>0</v>
      </c>
      <c r="F36" s="193"/>
    </row>
    <row r="37" spans="1:6" s="37" customFormat="1" ht="27" x14ac:dyDescent="0.25">
      <c r="A37" s="195" t="s">
        <v>71</v>
      </c>
      <c r="B37" s="193" t="s">
        <v>72</v>
      </c>
      <c r="C37" s="196" t="s">
        <v>23</v>
      </c>
      <c r="D37" s="194">
        <v>143.31725750312356</v>
      </c>
      <c r="E37" s="194">
        <v>196.32231286971341</v>
      </c>
      <c r="F37" s="193" t="s">
        <v>241</v>
      </c>
    </row>
    <row r="38" spans="1:6" s="37" customFormat="1" ht="27" x14ac:dyDescent="0.25">
      <c r="A38" s="195" t="s">
        <v>76</v>
      </c>
      <c r="B38" s="193" t="s">
        <v>77</v>
      </c>
      <c r="C38" s="196" t="s">
        <v>23</v>
      </c>
      <c r="D38" s="194">
        <v>4233875.8372850772</v>
      </c>
      <c r="E38" s="194">
        <f>SUM(E39:E48,E50:E51)</f>
        <v>8810101.3705784809</v>
      </c>
      <c r="F38" s="193"/>
    </row>
    <row r="39" spans="1:6" s="37" customFormat="1" ht="27" x14ac:dyDescent="0.25">
      <c r="A39" s="195" t="s">
        <v>78</v>
      </c>
      <c r="B39" s="193" t="s">
        <v>206</v>
      </c>
      <c r="C39" s="196" t="s">
        <v>23</v>
      </c>
      <c r="D39" s="194">
        <v>2439597.40443228</v>
      </c>
      <c r="E39" s="194">
        <v>2456719.4684100002</v>
      </c>
      <c r="F39" s="197" t="s">
        <v>242</v>
      </c>
    </row>
    <row r="40" spans="1:6" s="37" customFormat="1" ht="27" x14ac:dyDescent="0.25">
      <c r="A40" s="195" t="s">
        <v>81</v>
      </c>
      <c r="B40" s="193" t="s">
        <v>82</v>
      </c>
      <c r="C40" s="196" t="s">
        <v>23</v>
      </c>
      <c r="D40" s="194" t="s">
        <v>370</v>
      </c>
      <c r="E40" s="194">
        <v>155</v>
      </c>
      <c r="F40" s="193"/>
    </row>
    <row r="41" spans="1:6" s="37" customFormat="1" ht="54" x14ac:dyDescent="0.25">
      <c r="A41" s="195" t="s">
        <v>83</v>
      </c>
      <c r="B41" s="193" t="s">
        <v>84</v>
      </c>
      <c r="C41" s="196" t="s">
        <v>23</v>
      </c>
      <c r="D41" s="194">
        <v>48969.090910583996</v>
      </c>
      <c r="E41" s="194">
        <v>57293.668695905311</v>
      </c>
      <c r="F41" s="193" t="s">
        <v>243</v>
      </c>
    </row>
    <row r="42" spans="1:6" s="37" customFormat="1" ht="13.5" x14ac:dyDescent="0.25">
      <c r="A42" s="195" t="s">
        <v>85</v>
      </c>
      <c r="B42" s="193" t="s">
        <v>86</v>
      </c>
      <c r="C42" s="196" t="s">
        <v>23</v>
      </c>
      <c r="D42" s="194">
        <v>687247.0090435996</v>
      </c>
      <c r="E42" s="194">
        <v>642852.39257132122</v>
      </c>
      <c r="F42" s="193"/>
    </row>
    <row r="43" spans="1:6" s="37" customFormat="1" ht="40.5" x14ac:dyDescent="0.25">
      <c r="A43" s="195" t="s">
        <v>87</v>
      </c>
      <c r="B43" s="193" t="s">
        <v>88</v>
      </c>
      <c r="C43" s="196" t="s">
        <v>23</v>
      </c>
      <c r="D43" s="194">
        <v>0</v>
      </c>
      <c r="E43" s="194">
        <v>0</v>
      </c>
      <c r="F43" s="193"/>
    </row>
    <row r="44" spans="1:6" s="37" customFormat="1" ht="40.5" x14ac:dyDescent="0.25">
      <c r="A44" s="195" t="s">
        <v>89</v>
      </c>
      <c r="B44" s="193" t="s">
        <v>90</v>
      </c>
      <c r="C44" s="196" t="s">
        <v>23</v>
      </c>
      <c r="D44" s="194">
        <v>724187.25687007944</v>
      </c>
      <c r="E44" s="194">
        <v>872338.72125536366</v>
      </c>
      <c r="F44" s="193" t="s">
        <v>244</v>
      </c>
    </row>
    <row r="45" spans="1:6" s="209" customFormat="1" ht="13.5" x14ac:dyDescent="0.25">
      <c r="A45" s="195" t="s">
        <v>92</v>
      </c>
      <c r="B45" s="193" t="s">
        <v>93</v>
      </c>
      <c r="C45" s="196" t="s">
        <v>23</v>
      </c>
      <c r="D45" s="194">
        <v>75975.08</v>
      </c>
      <c r="E45" s="194">
        <v>471065</v>
      </c>
      <c r="F45" s="193"/>
    </row>
    <row r="46" spans="1:6" s="37" customFormat="1" ht="40.5" x14ac:dyDescent="0.25">
      <c r="A46" s="195" t="s">
        <v>94</v>
      </c>
      <c r="B46" s="193" t="s">
        <v>95</v>
      </c>
      <c r="C46" s="196" t="s">
        <v>23</v>
      </c>
      <c r="D46" s="194">
        <v>23673.804029177369</v>
      </c>
      <c r="E46" s="194">
        <v>153886.54183416005</v>
      </c>
      <c r="F46" s="193" t="s">
        <v>245</v>
      </c>
    </row>
    <row r="47" spans="1:6" s="37" customFormat="1" ht="13.5" x14ac:dyDescent="0.25">
      <c r="A47" s="195" t="s">
        <v>97</v>
      </c>
      <c r="B47" s="193" t="s">
        <v>98</v>
      </c>
      <c r="C47" s="196" t="s">
        <v>23</v>
      </c>
      <c r="D47" s="194">
        <v>133146.83190492686</v>
      </c>
      <c r="E47" s="194">
        <v>143862.83587523803</v>
      </c>
      <c r="F47" s="193"/>
    </row>
    <row r="48" spans="1:6" s="37" customFormat="1" ht="54" x14ac:dyDescent="0.25">
      <c r="A48" s="195" t="s">
        <v>100</v>
      </c>
      <c r="B48" s="193" t="s">
        <v>101</v>
      </c>
      <c r="C48" s="196" t="s">
        <v>23</v>
      </c>
      <c r="D48" s="194">
        <v>0</v>
      </c>
      <c r="E48" s="194">
        <v>1521583.5282811089</v>
      </c>
      <c r="F48" s="193" t="s">
        <v>246</v>
      </c>
    </row>
    <row r="49" spans="1:6" s="37" customFormat="1" ht="27" x14ac:dyDescent="0.25">
      <c r="A49" s="195" t="s">
        <v>103</v>
      </c>
      <c r="B49" s="193" t="s">
        <v>104</v>
      </c>
      <c r="C49" s="196" t="s">
        <v>105</v>
      </c>
      <c r="D49" s="194" t="s">
        <v>370</v>
      </c>
      <c r="E49" s="194">
        <v>7148</v>
      </c>
      <c r="F49" s="193"/>
    </row>
    <row r="50" spans="1:6" s="37" customFormat="1" ht="94.5" x14ac:dyDescent="0.25">
      <c r="A50" s="195" t="s">
        <v>106</v>
      </c>
      <c r="B50" s="193" t="s">
        <v>107</v>
      </c>
      <c r="C50" s="196" t="s">
        <v>23</v>
      </c>
      <c r="D50" s="194">
        <v>0</v>
      </c>
      <c r="E50" s="194">
        <v>0</v>
      </c>
      <c r="F50" s="193"/>
    </row>
    <row r="51" spans="1:6" s="37" customFormat="1" ht="202.5" x14ac:dyDescent="0.25">
      <c r="A51" s="195" t="s">
        <v>108</v>
      </c>
      <c r="B51" s="193" t="s">
        <v>183</v>
      </c>
      <c r="C51" s="196" t="s">
        <v>23</v>
      </c>
      <c r="D51" s="194">
        <v>101079.36009442984</v>
      </c>
      <c r="E51" s="194">
        <v>2490344.2136553843</v>
      </c>
      <c r="F51" s="193" t="s">
        <v>247</v>
      </c>
    </row>
    <row r="52" spans="1:6" s="37" customFormat="1" ht="13.5" x14ac:dyDescent="0.25">
      <c r="A52" s="195" t="s">
        <v>248</v>
      </c>
      <c r="B52" s="193" t="s">
        <v>249</v>
      </c>
      <c r="C52" s="196" t="s">
        <v>23</v>
      </c>
      <c r="D52" s="194">
        <v>28849.712940549995</v>
      </c>
      <c r="E52" s="194">
        <v>29635.660690000001</v>
      </c>
      <c r="F52" s="193"/>
    </row>
    <row r="53" spans="1:6" s="37" customFormat="1" ht="81" x14ac:dyDescent="0.25">
      <c r="A53" s="195" t="s">
        <v>110</v>
      </c>
      <c r="B53" s="193" t="s">
        <v>111</v>
      </c>
      <c r="C53" s="196" t="s">
        <v>23</v>
      </c>
      <c r="D53" s="194">
        <v>3197833.2549234838</v>
      </c>
      <c r="E53" s="194">
        <f>-(E19+E38-E18)</f>
        <v>-1521583.0809734687</v>
      </c>
      <c r="F53" s="197" t="s">
        <v>438</v>
      </c>
    </row>
    <row r="54" spans="1:6" s="209" customFormat="1" ht="67.5" x14ac:dyDescent="0.25">
      <c r="A54" s="195" t="s">
        <v>112</v>
      </c>
      <c r="B54" s="193" t="s">
        <v>250</v>
      </c>
      <c r="C54" s="196" t="s">
        <v>23</v>
      </c>
      <c r="D54" s="194">
        <v>474938</v>
      </c>
      <c r="E54" s="194">
        <v>1094088.7186700001</v>
      </c>
      <c r="F54" s="193" t="s">
        <v>251</v>
      </c>
    </row>
    <row r="55" spans="1:6" s="209" customFormat="1" ht="27" x14ac:dyDescent="0.25">
      <c r="A55" s="195" t="s">
        <v>115</v>
      </c>
      <c r="B55" s="193" t="s">
        <v>116</v>
      </c>
      <c r="C55" s="196" t="s">
        <v>23</v>
      </c>
      <c r="D55" s="194" t="s">
        <v>370</v>
      </c>
      <c r="E55" s="194">
        <v>2841080.3053899999</v>
      </c>
      <c r="F55" s="193"/>
    </row>
    <row r="56" spans="1:6" s="209" customFormat="1" ht="27" x14ac:dyDescent="0.25">
      <c r="A56" s="195" t="s">
        <v>24</v>
      </c>
      <c r="B56" s="193" t="s">
        <v>117</v>
      </c>
      <c r="C56" s="196" t="s">
        <v>118</v>
      </c>
      <c r="D56" s="194" t="s">
        <v>370</v>
      </c>
      <c r="E56" s="194">
        <v>1609.1394022903226</v>
      </c>
      <c r="F56" s="193"/>
    </row>
    <row r="57" spans="1:6" s="37" customFormat="1" ht="54" x14ac:dyDescent="0.25">
      <c r="A57" s="195" t="s">
        <v>76</v>
      </c>
      <c r="B57" s="193" t="s">
        <v>119</v>
      </c>
      <c r="C57" s="196" t="s">
        <v>252</v>
      </c>
      <c r="D57" s="210" t="s">
        <v>370</v>
      </c>
      <c r="E57" s="210">
        <v>1765.5899180448812</v>
      </c>
      <c r="F57" s="193"/>
    </row>
    <row r="58" spans="1:6" s="37" customFormat="1" ht="54" x14ac:dyDescent="0.25">
      <c r="A58" s="195" t="s">
        <v>121</v>
      </c>
      <c r="B58" s="193" t="s">
        <v>122</v>
      </c>
      <c r="C58" s="196" t="s">
        <v>20</v>
      </c>
      <c r="D58" s="194" t="s">
        <v>20</v>
      </c>
      <c r="E58" s="194" t="s">
        <v>20</v>
      </c>
      <c r="F58" s="193" t="s">
        <v>20</v>
      </c>
    </row>
    <row r="59" spans="1:6" s="37" customFormat="1" ht="13.5" x14ac:dyDescent="0.25">
      <c r="A59" s="195" t="s">
        <v>21</v>
      </c>
      <c r="B59" s="193" t="s">
        <v>123</v>
      </c>
      <c r="C59" s="196" t="s">
        <v>124</v>
      </c>
      <c r="D59" s="194" t="s">
        <v>370</v>
      </c>
      <c r="E59" s="194">
        <v>308162</v>
      </c>
      <c r="F59" s="193"/>
    </row>
    <row r="60" spans="1:6" s="37" customFormat="1" ht="13.5" x14ac:dyDescent="0.25">
      <c r="A60" s="195" t="s">
        <v>125</v>
      </c>
      <c r="B60" s="193" t="s">
        <v>126</v>
      </c>
      <c r="C60" s="196" t="s">
        <v>127</v>
      </c>
      <c r="D60" s="310" t="s">
        <v>370</v>
      </c>
      <c r="E60" s="194">
        <f>SUM(E61:E64)</f>
        <v>10924.66</v>
      </c>
      <c r="F60" s="193"/>
    </row>
    <row r="61" spans="1:6" s="209" customFormat="1" ht="27" x14ac:dyDescent="0.25">
      <c r="A61" s="195" t="s">
        <v>208</v>
      </c>
      <c r="B61" s="193" t="s">
        <v>253</v>
      </c>
      <c r="C61" s="196" t="s">
        <v>127</v>
      </c>
      <c r="D61" s="311"/>
      <c r="E61" s="194">
        <v>5924.1</v>
      </c>
      <c r="F61" s="193"/>
    </row>
    <row r="62" spans="1:6" s="37" customFormat="1" ht="27" x14ac:dyDescent="0.25">
      <c r="A62" s="195" t="s">
        <v>254</v>
      </c>
      <c r="B62" s="193" t="s">
        <v>255</v>
      </c>
      <c r="C62" s="196" t="s">
        <v>127</v>
      </c>
      <c r="D62" s="311"/>
      <c r="E62" s="194">
        <v>1563.84</v>
      </c>
      <c r="F62" s="193"/>
    </row>
    <row r="63" spans="1:6" s="37" customFormat="1" ht="27" x14ac:dyDescent="0.25">
      <c r="A63" s="195" t="s">
        <v>256</v>
      </c>
      <c r="B63" s="193" t="s">
        <v>257</v>
      </c>
      <c r="C63" s="196" t="s">
        <v>127</v>
      </c>
      <c r="D63" s="311"/>
      <c r="E63" s="194">
        <v>3436.72</v>
      </c>
      <c r="F63" s="193"/>
    </row>
    <row r="64" spans="1:6" s="37" customFormat="1" ht="27" x14ac:dyDescent="0.25">
      <c r="A64" s="195" t="s">
        <v>209</v>
      </c>
      <c r="B64" s="193" t="s">
        <v>258</v>
      </c>
      <c r="C64" s="196" t="s">
        <v>127</v>
      </c>
      <c r="D64" s="312"/>
      <c r="E64" s="194">
        <v>0</v>
      </c>
      <c r="F64" s="193"/>
    </row>
    <row r="65" spans="1:6" s="37" customFormat="1" ht="27" x14ac:dyDescent="0.25">
      <c r="A65" s="195" t="s">
        <v>136</v>
      </c>
      <c r="B65" s="193" t="s">
        <v>137</v>
      </c>
      <c r="C65" s="196" t="s">
        <v>138</v>
      </c>
      <c r="D65" s="310" t="s">
        <v>370</v>
      </c>
      <c r="E65" s="198">
        <f>SUM(E66:E69)</f>
        <v>75170.444499999998</v>
      </c>
      <c r="F65" s="193"/>
    </row>
    <row r="66" spans="1:6" s="209" customFormat="1" ht="27" x14ac:dyDescent="0.25">
      <c r="A66" s="195" t="s">
        <v>210</v>
      </c>
      <c r="B66" s="193" t="s">
        <v>259</v>
      </c>
      <c r="C66" s="196" t="s">
        <v>138</v>
      </c>
      <c r="D66" s="311"/>
      <c r="E66" s="198">
        <v>7527.2510000000002</v>
      </c>
      <c r="F66" s="193"/>
    </row>
    <row r="67" spans="1:6" s="37" customFormat="1" ht="27" x14ac:dyDescent="0.25">
      <c r="A67" s="195" t="s">
        <v>211</v>
      </c>
      <c r="B67" s="193" t="s">
        <v>260</v>
      </c>
      <c r="C67" s="196" t="s">
        <v>138</v>
      </c>
      <c r="D67" s="311"/>
      <c r="E67" s="198">
        <v>6228.0172999999995</v>
      </c>
      <c r="F67" s="193"/>
    </row>
    <row r="68" spans="1:6" s="37" customFormat="1" ht="27" x14ac:dyDescent="0.25">
      <c r="A68" s="195" t="s">
        <v>212</v>
      </c>
      <c r="B68" s="193" t="s">
        <v>261</v>
      </c>
      <c r="C68" s="196" t="s">
        <v>138</v>
      </c>
      <c r="D68" s="311"/>
      <c r="E68" s="198">
        <v>30372.122500000001</v>
      </c>
      <c r="F68" s="193"/>
    </row>
    <row r="69" spans="1:6" s="37" customFormat="1" ht="27" x14ac:dyDescent="0.25">
      <c r="A69" s="195" t="s">
        <v>213</v>
      </c>
      <c r="B69" s="193" t="s">
        <v>262</v>
      </c>
      <c r="C69" s="196" t="s">
        <v>138</v>
      </c>
      <c r="D69" s="311"/>
      <c r="E69" s="198">
        <v>31043.0537</v>
      </c>
      <c r="F69" s="193"/>
    </row>
    <row r="70" spans="1:6" s="37" customFormat="1" ht="13.5" x14ac:dyDescent="0.25">
      <c r="A70" s="195" t="s">
        <v>143</v>
      </c>
      <c r="B70" s="193" t="s">
        <v>144</v>
      </c>
      <c r="C70" s="196" t="s">
        <v>138</v>
      </c>
      <c r="D70" s="311"/>
      <c r="E70" s="198">
        <f>SUM(E71:E74)</f>
        <v>118234.76799999998</v>
      </c>
      <c r="F70" s="193"/>
    </row>
    <row r="71" spans="1:6" s="209" customFormat="1" ht="27" x14ac:dyDescent="0.25">
      <c r="A71" s="195" t="s">
        <v>214</v>
      </c>
      <c r="B71" s="193" t="s">
        <v>263</v>
      </c>
      <c r="C71" s="196" t="s">
        <v>138</v>
      </c>
      <c r="D71" s="311"/>
      <c r="E71" s="198">
        <v>41816.767999999996</v>
      </c>
      <c r="F71" s="193"/>
    </row>
    <row r="72" spans="1:6" s="37" customFormat="1" ht="27" x14ac:dyDescent="0.25">
      <c r="A72" s="195" t="s">
        <v>215</v>
      </c>
      <c r="B72" s="193" t="s">
        <v>264</v>
      </c>
      <c r="C72" s="196" t="s">
        <v>138</v>
      </c>
      <c r="D72" s="311"/>
      <c r="E72" s="198">
        <v>29818.299999999996</v>
      </c>
      <c r="F72" s="193"/>
    </row>
    <row r="73" spans="1:6" s="37" customFormat="1" ht="27" x14ac:dyDescent="0.25">
      <c r="A73" s="195" t="s">
        <v>216</v>
      </c>
      <c r="B73" s="193" t="s">
        <v>265</v>
      </c>
      <c r="C73" s="196" t="s">
        <v>138</v>
      </c>
      <c r="D73" s="311"/>
      <c r="E73" s="198">
        <v>46599.69999999999</v>
      </c>
      <c r="F73" s="193"/>
    </row>
    <row r="74" spans="1:6" s="37" customFormat="1" ht="27" x14ac:dyDescent="0.25">
      <c r="A74" s="195" t="s">
        <v>217</v>
      </c>
      <c r="B74" s="193" t="s">
        <v>266</v>
      </c>
      <c r="C74" s="196" t="s">
        <v>138</v>
      </c>
      <c r="D74" s="312"/>
      <c r="E74" s="198">
        <v>0</v>
      </c>
      <c r="F74" s="193"/>
    </row>
    <row r="75" spans="1:6" s="37" customFormat="1" ht="13.5" x14ac:dyDescent="0.25">
      <c r="A75" s="195" t="s">
        <v>149</v>
      </c>
      <c r="B75" s="193" t="s">
        <v>150</v>
      </c>
      <c r="C75" s="196" t="s">
        <v>151</v>
      </c>
      <c r="D75" s="310" t="s">
        <v>370</v>
      </c>
      <c r="E75" s="198">
        <f>SUM(E76:E79)</f>
        <v>42161.541000000005</v>
      </c>
      <c r="F75" s="193"/>
    </row>
    <row r="76" spans="1:6" s="209" customFormat="1" ht="27" x14ac:dyDescent="0.25">
      <c r="A76" s="195" t="s">
        <v>218</v>
      </c>
      <c r="B76" s="193" t="s">
        <v>267</v>
      </c>
      <c r="C76" s="196" t="s">
        <v>151</v>
      </c>
      <c r="D76" s="311"/>
      <c r="E76" s="198">
        <v>4590.6949999999997</v>
      </c>
      <c r="F76" s="193"/>
    </row>
    <row r="77" spans="1:6" s="209" customFormat="1" ht="27" x14ac:dyDescent="0.25">
      <c r="A77" s="195" t="s">
        <v>219</v>
      </c>
      <c r="B77" s="193" t="s">
        <v>268</v>
      </c>
      <c r="C77" s="196" t="s">
        <v>151</v>
      </c>
      <c r="D77" s="311"/>
      <c r="E77" s="198">
        <v>4793.5830000000005</v>
      </c>
      <c r="F77" s="193"/>
    </row>
    <row r="78" spans="1:6" s="37" customFormat="1" ht="27" x14ac:dyDescent="0.25">
      <c r="A78" s="195" t="s">
        <v>220</v>
      </c>
      <c r="B78" s="193" t="s">
        <v>269</v>
      </c>
      <c r="C78" s="196" t="s">
        <v>151</v>
      </c>
      <c r="D78" s="311"/>
      <c r="E78" s="198">
        <v>19229.966000000004</v>
      </c>
      <c r="F78" s="193"/>
    </row>
    <row r="79" spans="1:6" s="37" customFormat="1" ht="27" x14ac:dyDescent="0.25">
      <c r="A79" s="195" t="s">
        <v>221</v>
      </c>
      <c r="B79" s="193" t="s">
        <v>270</v>
      </c>
      <c r="C79" s="196" t="s">
        <v>151</v>
      </c>
      <c r="D79" s="312"/>
      <c r="E79" s="198">
        <v>13547.296999999999</v>
      </c>
      <c r="F79" s="193"/>
    </row>
    <row r="80" spans="1:6" x14ac:dyDescent="0.25">
      <c r="A80" s="195" t="s">
        <v>156</v>
      </c>
      <c r="B80" s="193" t="s">
        <v>157</v>
      </c>
      <c r="C80" s="196" t="s">
        <v>158</v>
      </c>
      <c r="D80" s="194" t="s">
        <v>370</v>
      </c>
      <c r="E80" s="256">
        <v>8.1185718520108169E-2</v>
      </c>
      <c r="F80" s="193"/>
    </row>
    <row r="81" spans="1:6" s="199" customFormat="1" ht="27" x14ac:dyDescent="0.25">
      <c r="A81" s="195" t="s">
        <v>159</v>
      </c>
      <c r="B81" s="193" t="s">
        <v>160</v>
      </c>
      <c r="C81" s="196" t="s">
        <v>23</v>
      </c>
      <c r="D81" s="194" t="s">
        <v>370</v>
      </c>
      <c r="E81" s="194">
        <v>2328902</v>
      </c>
      <c r="F81" s="193"/>
    </row>
    <row r="82" spans="1:6" s="37" customFormat="1" ht="27" x14ac:dyDescent="0.25">
      <c r="A82" s="195" t="s">
        <v>161</v>
      </c>
      <c r="B82" s="193" t="s">
        <v>162</v>
      </c>
      <c r="C82" s="196" t="s">
        <v>23</v>
      </c>
      <c r="D82" s="194" t="s">
        <v>370</v>
      </c>
      <c r="E82" s="198">
        <f>478434+27241</f>
        <v>505675</v>
      </c>
      <c r="F82" s="193"/>
    </row>
    <row r="83" spans="1:6" s="37" customFormat="1" ht="40.5" x14ac:dyDescent="0.25">
      <c r="A83" s="195" t="s">
        <v>163</v>
      </c>
      <c r="B83" s="225" t="s">
        <v>164</v>
      </c>
      <c r="C83" s="196" t="s">
        <v>158</v>
      </c>
      <c r="D83" s="194" t="s">
        <v>20</v>
      </c>
      <c r="E83" s="198" t="s">
        <v>20</v>
      </c>
      <c r="F83" s="208" t="s">
        <v>20</v>
      </c>
    </row>
    <row r="84" spans="1:6" s="199" customFormat="1" ht="39.75" customHeight="1" x14ac:dyDescent="0.25">
      <c r="A84" s="309" t="s">
        <v>191</v>
      </c>
      <c r="B84" s="309"/>
      <c r="C84" s="309"/>
      <c r="D84" s="309"/>
      <c r="E84" s="309"/>
      <c r="F84" s="309"/>
    </row>
    <row r="85" spans="1:6" s="199" customFormat="1" ht="40.5" customHeight="1" x14ac:dyDescent="0.25">
      <c r="A85" s="309" t="s">
        <v>192</v>
      </c>
      <c r="B85" s="309"/>
      <c r="C85" s="309"/>
      <c r="D85" s="309"/>
      <c r="E85" s="309"/>
      <c r="F85" s="309"/>
    </row>
    <row r="86" spans="1:6" s="199" customFormat="1" ht="35.25" customHeight="1" x14ac:dyDescent="0.25">
      <c r="A86" s="309" t="s">
        <v>193</v>
      </c>
      <c r="B86" s="309"/>
      <c r="C86" s="309"/>
      <c r="D86" s="309"/>
      <c r="E86" s="309"/>
      <c r="F86" s="309"/>
    </row>
    <row r="87" spans="1:6" ht="3" customHeight="1" x14ac:dyDescent="0.25"/>
  </sheetData>
  <mergeCells count="15">
    <mergeCell ref="A84:F84"/>
    <mergeCell ref="A85:F85"/>
    <mergeCell ref="A86:F86"/>
    <mergeCell ref="D60:D64"/>
    <mergeCell ref="D65:D74"/>
    <mergeCell ref="D75:D79"/>
    <mergeCell ref="A5:F5"/>
    <mergeCell ref="A6:F6"/>
    <mergeCell ref="A7:F7"/>
    <mergeCell ref="A8:F8"/>
    <mergeCell ref="A15:A16"/>
    <mergeCell ref="B15:B16"/>
    <mergeCell ref="C15:C16"/>
    <mergeCell ref="D15:E15"/>
    <mergeCell ref="F15:F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A117"/>
  <sheetViews>
    <sheetView zoomScale="80" zoomScaleNormal="80" workbookViewId="0">
      <selection activeCell="D25" sqref="D25"/>
    </sheetView>
  </sheetViews>
  <sheetFormatPr defaultRowHeight="15.75" x14ac:dyDescent="0.25"/>
  <cols>
    <col min="1" max="1" width="12" style="38" customWidth="1"/>
    <col min="2" max="2" width="57.42578125" style="38" customWidth="1"/>
    <col min="3" max="3" width="11.42578125" style="38" hidden="1" customWidth="1"/>
    <col min="4" max="4" width="17.85546875" style="38" customWidth="1"/>
    <col min="5" max="5" width="18.5703125" style="38" customWidth="1"/>
    <col min="6" max="6" width="85.42578125" style="38" customWidth="1"/>
    <col min="7" max="7" width="22.28515625" style="38" customWidth="1"/>
    <col min="8" max="8" width="20" style="38" customWidth="1"/>
    <col min="9" max="9" width="9.140625" style="38"/>
    <col min="10" max="10" width="11.85546875" style="38" bestFit="1" customWidth="1"/>
    <col min="11" max="252" width="9.140625" style="38"/>
    <col min="253" max="253" width="16" style="38" customWidth="1"/>
    <col min="254" max="254" width="79.85546875" style="38" customWidth="1"/>
    <col min="255" max="255" width="14.85546875" style="38" customWidth="1"/>
    <col min="256" max="256" width="17" style="38" customWidth="1"/>
    <col min="257" max="257" width="17.85546875" style="38" customWidth="1"/>
    <col min="258" max="258" width="42.140625" style="38" customWidth="1"/>
    <col min="259" max="259" width="14.85546875" style="38" customWidth="1"/>
    <col min="260" max="260" width="15" style="38" bestFit="1" customWidth="1"/>
    <col min="261" max="508" width="9.140625" style="38"/>
    <col min="509" max="509" width="16" style="38" customWidth="1"/>
    <col min="510" max="510" width="79.85546875" style="38" customWidth="1"/>
    <col min="511" max="511" width="14.85546875" style="38" customWidth="1"/>
    <col min="512" max="512" width="17" style="38" customWidth="1"/>
    <col min="513" max="513" width="17.85546875" style="38" customWidth="1"/>
    <col min="514" max="514" width="42.140625" style="38" customWidth="1"/>
    <col min="515" max="515" width="14.85546875" style="38" customWidth="1"/>
    <col min="516" max="516" width="15" style="38" bestFit="1" customWidth="1"/>
    <col min="517" max="764" width="9.140625" style="38"/>
    <col min="765" max="765" width="16" style="38" customWidth="1"/>
    <col min="766" max="766" width="79.85546875" style="38" customWidth="1"/>
    <col min="767" max="767" width="14.85546875" style="38" customWidth="1"/>
    <col min="768" max="768" width="17" style="38" customWidth="1"/>
    <col min="769" max="769" width="17.85546875" style="38" customWidth="1"/>
    <col min="770" max="770" width="42.140625" style="38" customWidth="1"/>
    <col min="771" max="771" width="14.85546875" style="38" customWidth="1"/>
    <col min="772" max="772" width="15" style="38" bestFit="1" customWidth="1"/>
    <col min="773" max="1020" width="9.140625" style="38"/>
    <col min="1021" max="1021" width="16" style="38" customWidth="1"/>
    <col min="1022" max="1022" width="79.85546875" style="38" customWidth="1"/>
    <col min="1023" max="1023" width="14.85546875" style="38" customWidth="1"/>
    <col min="1024" max="1024" width="17" style="38" customWidth="1"/>
    <col min="1025" max="1025" width="17.85546875" style="38" customWidth="1"/>
    <col min="1026" max="1026" width="42.140625" style="38" customWidth="1"/>
    <col min="1027" max="1027" width="14.85546875" style="38" customWidth="1"/>
    <col min="1028" max="1028" width="15" style="38" bestFit="1" customWidth="1"/>
    <col min="1029" max="1276" width="9.140625" style="38"/>
    <col min="1277" max="1277" width="16" style="38" customWidth="1"/>
    <col min="1278" max="1278" width="79.85546875" style="38" customWidth="1"/>
    <col min="1279" max="1279" width="14.85546875" style="38" customWidth="1"/>
    <col min="1280" max="1280" width="17" style="38" customWidth="1"/>
    <col min="1281" max="1281" width="17.85546875" style="38" customWidth="1"/>
    <col min="1282" max="1282" width="42.140625" style="38" customWidth="1"/>
    <col min="1283" max="1283" width="14.85546875" style="38" customWidth="1"/>
    <col min="1284" max="1284" width="15" style="38" bestFit="1" customWidth="1"/>
    <col min="1285" max="1532" width="9.140625" style="38"/>
    <col min="1533" max="1533" width="16" style="38" customWidth="1"/>
    <col min="1534" max="1534" width="79.85546875" style="38" customWidth="1"/>
    <col min="1535" max="1535" width="14.85546875" style="38" customWidth="1"/>
    <col min="1536" max="1536" width="17" style="38" customWidth="1"/>
    <col min="1537" max="1537" width="17.85546875" style="38" customWidth="1"/>
    <col min="1538" max="1538" width="42.140625" style="38" customWidth="1"/>
    <col min="1539" max="1539" width="14.85546875" style="38" customWidth="1"/>
    <col min="1540" max="1540" width="15" style="38" bestFit="1" customWidth="1"/>
    <col min="1541" max="1788" width="9.140625" style="38"/>
    <col min="1789" max="1789" width="16" style="38" customWidth="1"/>
    <col min="1790" max="1790" width="79.85546875" style="38" customWidth="1"/>
    <col min="1791" max="1791" width="14.85546875" style="38" customWidth="1"/>
    <col min="1792" max="1792" width="17" style="38" customWidth="1"/>
    <col min="1793" max="1793" width="17.85546875" style="38" customWidth="1"/>
    <col min="1794" max="1794" width="42.140625" style="38" customWidth="1"/>
    <col min="1795" max="1795" width="14.85546875" style="38" customWidth="1"/>
    <col min="1796" max="1796" width="15" style="38" bestFit="1" customWidth="1"/>
    <col min="1797" max="2044" width="9.140625" style="38"/>
    <col min="2045" max="2045" width="16" style="38" customWidth="1"/>
    <col min="2046" max="2046" width="79.85546875" style="38" customWidth="1"/>
    <col min="2047" max="2047" width="14.85546875" style="38" customWidth="1"/>
    <col min="2048" max="2048" width="17" style="38" customWidth="1"/>
    <col min="2049" max="2049" width="17.85546875" style="38" customWidth="1"/>
    <col min="2050" max="2050" width="42.140625" style="38" customWidth="1"/>
    <col min="2051" max="2051" width="14.85546875" style="38" customWidth="1"/>
    <col min="2052" max="2052" width="15" style="38" bestFit="1" customWidth="1"/>
    <col min="2053" max="2300" width="9.140625" style="38"/>
    <col min="2301" max="2301" width="16" style="38" customWidth="1"/>
    <col min="2302" max="2302" width="79.85546875" style="38" customWidth="1"/>
    <col min="2303" max="2303" width="14.85546875" style="38" customWidth="1"/>
    <col min="2304" max="2304" width="17" style="38" customWidth="1"/>
    <col min="2305" max="2305" width="17.85546875" style="38" customWidth="1"/>
    <col min="2306" max="2306" width="42.140625" style="38" customWidth="1"/>
    <col min="2307" max="2307" width="14.85546875" style="38" customWidth="1"/>
    <col min="2308" max="2308" width="15" style="38" bestFit="1" customWidth="1"/>
    <col min="2309" max="2556" width="9.140625" style="38"/>
    <col min="2557" max="2557" width="16" style="38" customWidth="1"/>
    <col min="2558" max="2558" width="79.85546875" style="38" customWidth="1"/>
    <col min="2559" max="2559" width="14.85546875" style="38" customWidth="1"/>
    <col min="2560" max="2560" width="17" style="38" customWidth="1"/>
    <col min="2561" max="2561" width="17.85546875" style="38" customWidth="1"/>
    <col min="2562" max="2562" width="42.140625" style="38" customWidth="1"/>
    <col min="2563" max="2563" width="14.85546875" style="38" customWidth="1"/>
    <col min="2564" max="2564" width="15" style="38" bestFit="1" customWidth="1"/>
    <col min="2565" max="2812" width="9.140625" style="38"/>
    <col min="2813" max="2813" width="16" style="38" customWidth="1"/>
    <col min="2814" max="2814" width="79.85546875" style="38" customWidth="1"/>
    <col min="2815" max="2815" width="14.85546875" style="38" customWidth="1"/>
    <col min="2816" max="2816" width="17" style="38" customWidth="1"/>
    <col min="2817" max="2817" width="17.85546875" style="38" customWidth="1"/>
    <col min="2818" max="2818" width="42.140625" style="38" customWidth="1"/>
    <col min="2819" max="2819" width="14.85546875" style="38" customWidth="1"/>
    <col min="2820" max="2820" width="15" style="38" bestFit="1" customWidth="1"/>
    <col min="2821" max="3068" width="9.140625" style="38"/>
    <col min="3069" max="3069" width="16" style="38" customWidth="1"/>
    <col min="3070" max="3070" width="79.85546875" style="38" customWidth="1"/>
    <col min="3071" max="3071" width="14.85546875" style="38" customWidth="1"/>
    <col min="3072" max="3072" width="17" style="38" customWidth="1"/>
    <col min="3073" max="3073" width="17.85546875" style="38" customWidth="1"/>
    <col min="3074" max="3074" width="42.140625" style="38" customWidth="1"/>
    <col min="3075" max="3075" width="14.85546875" style="38" customWidth="1"/>
    <col min="3076" max="3076" width="15" style="38" bestFit="1" customWidth="1"/>
    <col min="3077" max="3324" width="9.140625" style="38"/>
    <col min="3325" max="3325" width="16" style="38" customWidth="1"/>
    <col min="3326" max="3326" width="79.85546875" style="38" customWidth="1"/>
    <col min="3327" max="3327" width="14.85546875" style="38" customWidth="1"/>
    <col min="3328" max="3328" width="17" style="38" customWidth="1"/>
    <col min="3329" max="3329" width="17.85546875" style="38" customWidth="1"/>
    <col min="3330" max="3330" width="42.140625" style="38" customWidth="1"/>
    <col min="3331" max="3331" width="14.85546875" style="38" customWidth="1"/>
    <col min="3332" max="3332" width="15" style="38" bestFit="1" customWidth="1"/>
    <col min="3333" max="3580" width="9.140625" style="38"/>
    <col min="3581" max="3581" width="16" style="38" customWidth="1"/>
    <col min="3582" max="3582" width="79.85546875" style="38" customWidth="1"/>
    <col min="3583" max="3583" width="14.85546875" style="38" customWidth="1"/>
    <col min="3584" max="3584" width="17" style="38" customWidth="1"/>
    <col min="3585" max="3585" width="17.85546875" style="38" customWidth="1"/>
    <col min="3586" max="3586" width="42.140625" style="38" customWidth="1"/>
    <col min="3587" max="3587" width="14.85546875" style="38" customWidth="1"/>
    <col min="3588" max="3588" width="15" style="38" bestFit="1" customWidth="1"/>
    <col min="3589" max="3836" width="9.140625" style="38"/>
    <col min="3837" max="3837" width="16" style="38" customWidth="1"/>
    <col min="3838" max="3838" width="79.85546875" style="38" customWidth="1"/>
    <col min="3839" max="3839" width="14.85546875" style="38" customWidth="1"/>
    <col min="3840" max="3840" width="17" style="38" customWidth="1"/>
    <col min="3841" max="3841" width="17.85546875" style="38" customWidth="1"/>
    <col min="3842" max="3842" width="42.140625" style="38" customWidth="1"/>
    <col min="3843" max="3843" width="14.85546875" style="38" customWidth="1"/>
    <col min="3844" max="3844" width="15" style="38" bestFit="1" customWidth="1"/>
    <col min="3845" max="4092" width="9.140625" style="38"/>
    <col min="4093" max="4093" width="16" style="38" customWidth="1"/>
    <col min="4094" max="4094" width="79.85546875" style="38" customWidth="1"/>
    <col min="4095" max="4095" width="14.85546875" style="38" customWidth="1"/>
    <col min="4096" max="4096" width="17" style="38" customWidth="1"/>
    <col min="4097" max="4097" width="17.85546875" style="38" customWidth="1"/>
    <col min="4098" max="4098" width="42.140625" style="38" customWidth="1"/>
    <col min="4099" max="4099" width="14.85546875" style="38" customWidth="1"/>
    <col min="4100" max="4100" width="15" style="38" bestFit="1" customWidth="1"/>
    <col min="4101" max="4348" width="9.140625" style="38"/>
    <col min="4349" max="4349" width="16" style="38" customWidth="1"/>
    <col min="4350" max="4350" width="79.85546875" style="38" customWidth="1"/>
    <col min="4351" max="4351" width="14.85546875" style="38" customWidth="1"/>
    <col min="4352" max="4352" width="17" style="38" customWidth="1"/>
    <col min="4353" max="4353" width="17.85546875" style="38" customWidth="1"/>
    <col min="4354" max="4354" width="42.140625" style="38" customWidth="1"/>
    <col min="4355" max="4355" width="14.85546875" style="38" customWidth="1"/>
    <col min="4356" max="4356" width="15" style="38" bestFit="1" customWidth="1"/>
    <col min="4357" max="4604" width="9.140625" style="38"/>
    <col min="4605" max="4605" width="16" style="38" customWidth="1"/>
    <col min="4606" max="4606" width="79.85546875" style="38" customWidth="1"/>
    <col min="4607" max="4607" width="14.85546875" style="38" customWidth="1"/>
    <col min="4608" max="4608" width="17" style="38" customWidth="1"/>
    <col min="4609" max="4609" width="17.85546875" style="38" customWidth="1"/>
    <col min="4610" max="4610" width="42.140625" style="38" customWidth="1"/>
    <col min="4611" max="4611" width="14.85546875" style="38" customWidth="1"/>
    <col min="4612" max="4612" width="15" style="38" bestFit="1" customWidth="1"/>
    <col min="4613" max="4860" width="9.140625" style="38"/>
    <col min="4861" max="4861" width="16" style="38" customWidth="1"/>
    <col min="4862" max="4862" width="79.85546875" style="38" customWidth="1"/>
    <col min="4863" max="4863" width="14.85546875" style="38" customWidth="1"/>
    <col min="4864" max="4864" width="17" style="38" customWidth="1"/>
    <col min="4865" max="4865" width="17.85546875" style="38" customWidth="1"/>
    <col min="4866" max="4866" width="42.140625" style="38" customWidth="1"/>
    <col min="4867" max="4867" width="14.85546875" style="38" customWidth="1"/>
    <col min="4868" max="4868" width="15" style="38" bestFit="1" customWidth="1"/>
    <col min="4869" max="5116" width="9.140625" style="38"/>
    <col min="5117" max="5117" width="16" style="38" customWidth="1"/>
    <col min="5118" max="5118" width="79.85546875" style="38" customWidth="1"/>
    <col min="5119" max="5119" width="14.85546875" style="38" customWidth="1"/>
    <col min="5120" max="5120" width="17" style="38" customWidth="1"/>
    <col min="5121" max="5121" width="17.85546875" style="38" customWidth="1"/>
    <col min="5122" max="5122" width="42.140625" style="38" customWidth="1"/>
    <col min="5123" max="5123" width="14.85546875" style="38" customWidth="1"/>
    <col min="5124" max="5124" width="15" style="38" bestFit="1" customWidth="1"/>
    <col min="5125" max="5372" width="9.140625" style="38"/>
    <col min="5373" max="5373" width="16" style="38" customWidth="1"/>
    <col min="5374" max="5374" width="79.85546875" style="38" customWidth="1"/>
    <col min="5375" max="5375" width="14.85546875" style="38" customWidth="1"/>
    <col min="5376" max="5376" width="17" style="38" customWidth="1"/>
    <col min="5377" max="5377" width="17.85546875" style="38" customWidth="1"/>
    <col min="5378" max="5378" width="42.140625" style="38" customWidth="1"/>
    <col min="5379" max="5379" width="14.85546875" style="38" customWidth="1"/>
    <col min="5380" max="5380" width="15" style="38" bestFit="1" customWidth="1"/>
    <col min="5381" max="5628" width="9.140625" style="38"/>
    <col min="5629" max="5629" width="16" style="38" customWidth="1"/>
    <col min="5630" max="5630" width="79.85546875" style="38" customWidth="1"/>
    <col min="5631" max="5631" width="14.85546875" style="38" customWidth="1"/>
    <col min="5632" max="5632" width="17" style="38" customWidth="1"/>
    <col min="5633" max="5633" width="17.85546875" style="38" customWidth="1"/>
    <col min="5634" max="5634" width="42.140625" style="38" customWidth="1"/>
    <col min="5635" max="5635" width="14.85546875" style="38" customWidth="1"/>
    <col min="5636" max="5636" width="15" style="38" bestFit="1" customWidth="1"/>
    <col min="5637" max="5884" width="9.140625" style="38"/>
    <col min="5885" max="5885" width="16" style="38" customWidth="1"/>
    <col min="5886" max="5886" width="79.85546875" style="38" customWidth="1"/>
    <col min="5887" max="5887" width="14.85546875" style="38" customWidth="1"/>
    <col min="5888" max="5888" width="17" style="38" customWidth="1"/>
    <col min="5889" max="5889" width="17.85546875" style="38" customWidth="1"/>
    <col min="5890" max="5890" width="42.140625" style="38" customWidth="1"/>
    <col min="5891" max="5891" width="14.85546875" style="38" customWidth="1"/>
    <col min="5892" max="5892" width="15" style="38" bestFit="1" customWidth="1"/>
    <col min="5893" max="6140" width="9.140625" style="38"/>
    <col min="6141" max="6141" width="16" style="38" customWidth="1"/>
    <col min="6142" max="6142" width="79.85546875" style="38" customWidth="1"/>
    <col min="6143" max="6143" width="14.85546875" style="38" customWidth="1"/>
    <col min="6144" max="6144" width="17" style="38" customWidth="1"/>
    <col min="6145" max="6145" width="17.85546875" style="38" customWidth="1"/>
    <col min="6146" max="6146" width="42.140625" style="38" customWidth="1"/>
    <col min="6147" max="6147" width="14.85546875" style="38" customWidth="1"/>
    <col min="6148" max="6148" width="15" style="38" bestFit="1" customWidth="1"/>
    <col min="6149" max="6396" width="9.140625" style="38"/>
    <col min="6397" max="6397" width="16" style="38" customWidth="1"/>
    <col min="6398" max="6398" width="79.85546875" style="38" customWidth="1"/>
    <col min="6399" max="6399" width="14.85546875" style="38" customWidth="1"/>
    <col min="6400" max="6400" width="17" style="38" customWidth="1"/>
    <col min="6401" max="6401" width="17.85546875" style="38" customWidth="1"/>
    <col min="6402" max="6402" width="42.140625" style="38" customWidth="1"/>
    <col min="6403" max="6403" width="14.85546875" style="38" customWidth="1"/>
    <col min="6404" max="6404" width="15" style="38" bestFit="1" customWidth="1"/>
    <col min="6405" max="6652" width="9.140625" style="38"/>
    <col min="6653" max="6653" width="16" style="38" customWidth="1"/>
    <col min="6654" max="6654" width="79.85546875" style="38" customWidth="1"/>
    <col min="6655" max="6655" width="14.85546875" style="38" customWidth="1"/>
    <col min="6656" max="6656" width="17" style="38" customWidth="1"/>
    <col min="6657" max="6657" width="17.85546875" style="38" customWidth="1"/>
    <col min="6658" max="6658" width="42.140625" style="38" customWidth="1"/>
    <col min="6659" max="6659" width="14.85546875" style="38" customWidth="1"/>
    <col min="6660" max="6660" width="15" style="38" bestFit="1" customWidth="1"/>
    <col min="6661" max="6908" width="9.140625" style="38"/>
    <col min="6909" max="6909" width="16" style="38" customWidth="1"/>
    <col min="6910" max="6910" width="79.85546875" style="38" customWidth="1"/>
    <col min="6911" max="6911" width="14.85546875" style="38" customWidth="1"/>
    <col min="6912" max="6912" width="17" style="38" customWidth="1"/>
    <col min="6913" max="6913" width="17.85546875" style="38" customWidth="1"/>
    <col min="6914" max="6914" width="42.140625" style="38" customWidth="1"/>
    <col min="6915" max="6915" width="14.85546875" style="38" customWidth="1"/>
    <col min="6916" max="6916" width="15" style="38" bestFit="1" customWidth="1"/>
    <col min="6917" max="7164" width="9.140625" style="38"/>
    <col min="7165" max="7165" width="16" style="38" customWidth="1"/>
    <col min="7166" max="7166" width="79.85546875" style="38" customWidth="1"/>
    <col min="7167" max="7167" width="14.85546875" style="38" customWidth="1"/>
    <col min="7168" max="7168" width="17" style="38" customWidth="1"/>
    <col min="7169" max="7169" width="17.85546875" style="38" customWidth="1"/>
    <col min="7170" max="7170" width="42.140625" style="38" customWidth="1"/>
    <col min="7171" max="7171" width="14.85546875" style="38" customWidth="1"/>
    <col min="7172" max="7172" width="15" style="38" bestFit="1" customWidth="1"/>
    <col min="7173" max="7420" width="9.140625" style="38"/>
    <col min="7421" max="7421" width="16" style="38" customWidth="1"/>
    <col min="7422" max="7422" width="79.85546875" style="38" customWidth="1"/>
    <col min="7423" max="7423" width="14.85546875" style="38" customWidth="1"/>
    <col min="7424" max="7424" width="17" style="38" customWidth="1"/>
    <col min="7425" max="7425" width="17.85546875" style="38" customWidth="1"/>
    <col min="7426" max="7426" width="42.140625" style="38" customWidth="1"/>
    <col min="7427" max="7427" width="14.85546875" style="38" customWidth="1"/>
    <col min="7428" max="7428" width="15" style="38" bestFit="1" customWidth="1"/>
    <col min="7429" max="7676" width="9.140625" style="38"/>
    <col min="7677" max="7677" width="16" style="38" customWidth="1"/>
    <col min="7678" max="7678" width="79.85546875" style="38" customWidth="1"/>
    <col min="7679" max="7679" width="14.85546875" style="38" customWidth="1"/>
    <col min="7680" max="7680" width="17" style="38" customWidth="1"/>
    <col min="7681" max="7681" width="17.85546875" style="38" customWidth="1"/>
    <col min="7682" max="7682" width="42.140625" style="38" customWidth="1"/>
    <col min="7683" max="7683" width="14.85546875" style="38" customWidth="1"/>
    <col min="7684" max="7684" width="15" style="38" bestFit="1" customWidth="1"/>
    <col min="7685" max="7932" width="9.140625" style="38"/>
    <col min="7933" max="7933" width="16" style="38" customWidth="1"/>
    <col min="7934" max="7934" width="79.85546875" style="38" customWidth="1"/>
    <col min="7935" max="7935" width="14.85546875" style="38" customWidth="1"/>
    <col min="7936" max="7936" width="17" style="38" customWidth="1"/>
    <col min="7937" max="7937" width="17.85546875" style="38" customWidth="1"/>
    <col min="7938" max="7938" width="42.140625" style="38" customWidth="1"/>
    <col min="7939" max="7939" width="14.85546875" style="38" customWidth="1"/>
    <col min="7940" max="7940" width="15" style="38" bestFit="1" customWidth="1"/>
    <col min="7941" max="8188" width="9.140625" style="38"/>
    <col min="8189" max="8189" width="16" style="38" customWidth="1"/>
    <col min="8190" max="8190" width="79.85546875" style="38" customWidth="1"/>
    <col min="8191" max="8191" width="14.85546875" style="38" customWidth="1"/>
    <col min="8192" max="8192" width="17" style="38" customWidth="1"/>
    <col min="8193" max="8193" width="17.85546875" style="38" customWidth="1"/>
    <col min="8194" max="8194" width="42.140625" style="38" customWidth="1"/>
    <col min="8195" max="8195" width="14.85546875" style="38" customWidth="1"/>
    <col min="8196" max="8196" width="15" style="38" bestFit="1" customWidth="1"/>
    <col min="8197" max="8444" width="9.140625" style="38"/>
    <col min="8445" max="8445" width="16" style="38" customWidth="1"/>
    <col min="8446" max="8446" width="79.85546875" style="38" customWidth="1"/>
    <col min="8447" max="8447" width="14.85546875" style="38" customWidth="1"/>
    <col min="8448" max="8448" width="17" style="38" customWidth="1"/>
    <col min="8449" max="8449" width="17.85546875" style="38" customWidth="1"/>
    <col min="8450" max="8450" width="42.140625" style="38" customWidth="1"/>
    <col min="8451" max="8451" width="14.85546875" style="38" customWidth="1"/>
    <col min="8452" max="8452" width="15" style="38" bestFit="1" customWidth="1"/>
    <col min="8453" max="8700" width="9.140625" style="38"/>
    <col min="8701" max="8701" width="16" style="38" customWidth="1"/>
    <col min="8702" max="8702" width="79.85546875" style="38" customWidth="1"/>
    <col min="8703" max="8703" width="14.85546875" style="38" customWidth="1"/>
    <col min="8704" max="8704" width="17" style="38" customWidth="1"/>
    <col min="8705" max="8705" width="17.85546875" style="38" customWidth="1"/>
    <col min="8706" max="8706" width="42.140625" style="38" customWidth="1"/>
    <col min="8707" max="8707" width="14.85546875" style="38" customWidth="1"/>
    <col min="8708" max="8708" width="15" style="38" bestFit="1" customWidth="1"/>
    <col min="8709" max="8956" width="9.140625" style="38"/>
    <col min="8957" max="8957" width="16" style="38" customWidth="1"/>
    <col min="8958" max="8958" width="79.85546875" style="38" customWidth="1"/>
    <col min="8959" max="8959" width="14.85546875" style="38" customWidth="1"/>
    <col min="8960" max="8960" width="17" style="38" customWidth="1"/>
    <col min="8961" max="8961" width="17.85546875" style="38" customWidth="1"/>
    <col min="8962" max="8962" width="42.140625" style="38" customWidth="1"/>
    <col min="8963" max="8963" width="14.85546875" style="38" customWidth="1"/>
    <col min="8964" max="8964" width="15" style="38" bestFit="1" customWidth="1"/>
    <col min="8965" max="9212" width="9.140625" style="38"/>
    <col min="9213" max="9213" width="16" style="38" customWidth="1"/>
    <col min="9214" max="9214" width="79.85546875" style="38" customWidth="1"/>
    <col min="9215" max="9215" width="14.85546875" style="38" customWidth="1"/>
    <col min="9216" max="9216" width="17" style="38" customWidth="1"/>
    <col min="9217" max="9217" width="17.85546875" style="38" customWidth="1"/>
    <col min="9218" max="9218" width="42.140625" style="38" customWidth="1"/>
    <col min="9219" max="9219" width="14.85546875" style="38" customWidth="1"/>
    <col min="9220" max="9220" width="15" style="38" bestFit="1" customWidth="1"/>
    <col min="9221" max="9468" width="9.140625" style="38"/>
    <col min="9469" max="9469" width="16" style="38" customWidth="1"/>
    <col min="9470" max="9470" width="79.85546875" style="38" customWidth="1"/>
    <col min="9471" max="9471" width="14.85546875" style="38" customWidth="1"/>
    <col min="9472" max="9472" width="17" style="38" customWidth="1"/>
    <col min="9473" max="9473" width="17.85546875" style="38" customWidth="1"/>
    <col min="9474" max="9474" width="42.140625" style="38" customWidth="1"/>
    <col min="9475" max="9475" width="14.85546875" style="38" customWidth="1"/>
    <col min="9476" max="9476" width="15" style="38" bestFit="1" customWidth="1"/>
    <col min="9477" max="9724" width="9.140625" style="38"/>
    <col min="9725" max="9725" width="16" style="38" customWidth="1"/>
    <col min="9726" max="9726" width="79.85546875" style="38" customWidth="1"/>
    <col min="9727" max="9727" width="14.85546875" style="38" customWidth="1"/>
    <col min="9728" max="9728" width="17" style="38" customWidth="1"/>
    <col min="9729" max="9729" width="17.85546875" style="38" customWidth="1"/>
    <col min="9730" max="9730" width="42.140625" style="38" customWidth="1"/>
    <col min="9731" max="9731" width="14.85546875" style="38" customWidth="1"/>
    <col min="9732" max="9732" width="15" style="38" bestFit="1" customWidth="1"/>
    <col min="9733" max="9980" width="9.140625" style="38"/>
    <col min="9981" max="9981" width="16" style="38" customWidth="1"/>
    <col min="9982" max="9982" width="79.85546875" style="38" customWidth="1"/>
    <col min="9983" max="9983" width="14.85546875" style="38" customWidth="1"/>
    <col min="9984" max="9984" width="17" style="38" customWidth="1"/>
    <col min="9985" max="9985" width="17.85546875" style="38" customWidth="1"/>
    <col min="9986" max="9986" width="42.140625" style="38" customWidth="1"/>
    <col min="9987" max="9987" width="14.85546875" style="38" customWidth="1"/>
    <col min="9988" max="9988" width="15" style="38" bestFit="1" customWidth="1"/>
    <col min="9989" max="10236" width="9.140625" style="38"/>
    <col min="10237" max="10237" width="16" style="38" customWidth="1"/>
    <col min="10238" max="10238" width="79.85546875" style="38" customWidth="1"/>
    <col min="10239" max="10239" width="14.85546875" style="38" customWidth="1"/>
    <col min="10240" max="10240" width="17" style="38" customWidth="1"/>
    <col min="10241" max="10241" width="17.85546875" style="38" customWidth="1"/>
    <col min="10242" max="10242" width="42.140625" style="38" customWidth="1"/>
    <col min="10243" max="10243" width="14.85546875" style="38" customWidth="1"/>
    <col min="10244" max="10244" width="15" style="38" bestFit="1" customWidth="1"/>
    <col min="10245" max="10492" width="9.140625" style="38"/>
    <col min="10493" max="10493" width="16" style="38" customWidth="1"/>
    <col min="10494" max="10494" width="79.85546875" style="38" customWidth="1"/>
    <col min="10495" max="10495" width="14.85546875" style="38" customWidth="1"/>
    <col min="10496" max="10496" width="17" style="38" customWidth="1"/>
    <col min="10497" max="10497" width="17.85546875" style="38" customWidth="1"/>
    <col min="10498" max="10498" width="42.140625" style="38" customWidth="1"/>
    <col min="10499" max="10499" width="14.85546875" style="38" customWidth="1"/>
    <col min="10500" max="10500" width="15" style="38" bestFit="1" customWidth="1"/>
    <col min="10501" max="10748" width="9.140625" style="38"/>
    <col min="10749" max="10749" width="16" style="38" customWidth="1"/>
    <col min="10750" max="10750" width="79.85546875" style="38" customWidth="1"/>
    <col min="10751" max="10751" width="14.85546875" style="38" customWidth="1"/>
    <col min="10752" max="10752" width="17" style="38" customWidth="1"/>
    <col min="10753" max="10753" width="17.85546875" style="38" customWidth="1"/>
    <col min="10754" max="10754" width="42.140625" style="38" customWidth="1"/>
    <col min="10755" max="10755" width="14.85546875" style="38" customWidth="1"/>
    <col min="10756" max="10756" width="15" style="38" bestFit="1" customWidth="1"/>
    <col min="10757" max="11004" width="9.140625" style="38"/>
    <col min="11005" max="11005" width="16" style="38" customWidth="1"/>
    <col min="11006" max="11006" width="79.85546875" style="38" customWidth="1"/>
    <col min="11007" max="11007" width="14.85546875" style="38" customWidth="1"/>
    <col min="11008" max="11008" width="17" style="38" customWidth="1"/>
    <col min="11009" max="11009" width="17.85546875" style="38" customWidth="1"/>
    <col min="11010" max="11010" width="42.140625" style="38" customWidth="1"/>
    <col min="11011" max="11011" width="14.85546875" style="38" customWidth="1"/>
    <col min="11012" max="11012" width="15" style="38" bestFit="1" customWidth="1"/>
    <col min="11013" max="11260" width="9.140625" style="38"/>
    <col min="11261" max="11261" width="16" style="38" customWidth="1"/>
    <col min="11262" max="11262" width="79.85546875" style="38" customWidth="1"/>
    <col min="11263" max="11263" width="14.85546875" style="38" customWidth="1"/>
    <col min="11264" max="11264" width="17" style="38" customWidth="1"/>
    <col min="11265" max="11265" width="17.85546875" style="38" customWidth="1"/>
    <col min="11266" max="11266" width="42.140625" style="38" customWidth="1"/>
    <col min="11267" max="11267" width="14.85546875" style="38" customWidth="1"/>
    <col min="11268" max="11268" width="15" style="38" bestFit="1" customWidth="1"/>
    <col min="11269" max="11516" width="9.140625" style="38"/>
    <col min="11517" max="11517" width="16" style="38" customWidth="1"/>
    <col min="11518" max="11518" width="79.85546875" style="38" customWidth="1"/>
    <col min="11519" max="11519" width="14.85546875" style="38" customWidth="1"/>
    <col min="11520" max="11520" width="17" style="38" customWidth="1"/>
    <col min="11521" max="11521" width="17.85546875" style="38" customWidth="1"/>
    <col min="11522" max="11522" width="42.140625" style="38" customWidth="1"/>
    <col min="11523" max="11523" width="14.85546875" style="38" customWidth="1"/>
    <col min="11524" max="11524" width="15" style="38" bestFit="1" customWidth="1"/>
    <col min="11525" max="11772" width="9.140625" style="38"/>
    <col min="11773" max="11773" width="16" style="38" customWidth="1"/>
    <col min="11774" max="11774" width="79.85546875" style="38" customWidth="1"/>
    <col min="11775" max="11775" width="14.85546875" style="38" customWidth="1"/>
    <col min="11776" max="11776" width="17" style="38" customWidth="1"/>
    <col min="11777" max="11777" width="17.85546875" style="38" customWidth="1"/>
    <col min="11778" max="11778" width="42.140625" style="38" customWidth="1"/>
    <col min="11779" max="11779" width="14.85546875" style="38" customWidth="1"/>
    <col min="11780" max="11780" width="15" style="38" bestFit="1" customWidth="1"/>
    <col min="11781" max="12028" width="9.140625" style="38"/>
    <col min="12029" max="12029" width="16" style="38" customWidth="1"/>
    <col min="12030" max="12030" width="79.85546875" style="38" customWidth="1"/>
    <col min="12031" max="12031" width="14.85546875" style="38" customWidth="1"/>
    <col min="12032" max="12032" width="17" style="38" customWidth="1"/>
    <col min="12033" max="12033" width="17.85546875" style="38" customWidth="1"/>
    <col min="12034" max="12034" width="42.140625" style="38" customWidth="1"/>
    <col min="12035" max="12035" width="14.85546875" style="38" customWidth="1"/>
    <col min="12036" max="12036" width="15" style="38" bestFit="1" customWidth="1"/>
    <col min="12037" max="12284" width="9.140625" style="38"/>
    <col min="12285" max="12285" width="16" style="38" customWidth="1"/>
    <col min="12286" max="12286" width="79.85546875" style="38" customWidth="1"/>
    <col min="12287" max="12287" width="14.85546875" style="38" customWidth="1"/>
    <col min="12288" max="12288" width="17" style="38" customWidth="1"/>
    <col min="12289" max="12289" width="17.85546875" style="38" customWidth="1"/>
    <col min="12290" max="12290" width="42.140625" style="38" customWidth="1"/>
    <col min="12291" max="12291" width="14.85546875" style="38" customWidth="1"/>
    <col min="12292" max="12292" width="15" style="38" bestFit="1" customWidth="1"/>
    <col min="12293" max="12540" width="9.140625" style="38"/>
    <col min="12541" max="12541" width="16" style="38" customWidth="1"/>
    <col min="12542" max="12542" width="79.85546875" style="38" customWidth="1"/>
    <col min="12543" max="12543" width="14.85546875" style="38" customWidth="1"/>
    <col min="12544" max="12544" width="17" style="38" customWidth="1"/>
    <col min="12545" max="12545" width="17.85546875" style="38" customWidth="1"/>
    <col min="12546" max="12546" width="42.140625" style="38" customWidth="1"/>
    <col min="12547" max="12547" width="14.85546875" style="38" customWidth="1"/>
    <col min="12548" max="12548" width="15" style="38" bestFit="1" customWidth="1"/>
    <col min="12549" max="12796" width="9.140625" style="38"/>
    <col min="12797" max="12797" width="16" style="38" customWidth="1"/>
    <col min="12798" max="12798" width="79.85546875" style="38" customWidth="1"/>
    <col min="12799" max="12799" width="14.85546875" style="38" customWidth="1"/>
    <col min="12800" max="12800" width="17" style="38" customWidth="1"/>
    <col min="12801" max="12801" width="17.85546875" style="38" customWidth="1"/>
    <col min="12802" max="12802" width="42.140625" style="38" customWidth="1"/>
    <col min="12803" max="12803" width="14.85546875" style="38" customWidth="1"/>
    <col min="12804" max="12804" width="15" style="38" bestFit="1" customWidth="1"/>
    <col min="12805" max="13052" width="9.140625" style="38"/>
    <col min="13053" max="13053" width="16" style="38" customWidth="1"/>
    <col min="13054" max="13054" width="79.85546875" style="38" customWidth="1"/>
    <col min="13055" max="13055" width="14.85546875" style="38" customWidth="1"/>
    <col min="13056" max="13056" width="17" style="38" customWidth="1"/>
    <col min="13057" max="13057" width="17.85546875" style="38" customWidth="1"/>
    <col min="13058" max="13058" width="42.140625" style="38" customWidth="1"/>
    <col min="13059" max="13059" width="14.85546875" style="38" customWidth="1"/>
    <col min="13060" max="13060" width="15" style="38" bestFit="1" customWidth="1"/>
    <col min="13061" max="13308" width="9.140625" style="38"/>
    <col min="13309" max="13309" width="16" style="38" customWidth="1"/>
    <col min="13310" max="13310" width="79.85546875" style="38" customWidth="1"/>
    <col min="13311" max="13311" width="14.85546875" style="38" customWidth="1"/>
    <col min="13312" max="13312" width="17" style="38" customWidth="1"/>
    <col min="13313" max="13313" width="17.85546875" style="38" customWidth="1"/>
    <col min="13314" max="13314" width="42.140625" style="38" customWidth="1"/>
    <col min="13315" max="13315" width="14.85546875" style="38" customWidth="1"/>
    <col min="13316" max="13316" width="15" style="38" bestFit="1" customWidth="1"/>
    <col min="13317" max="13564" width="9.140625" style="38"/>
    <col min="13565" max="13565" width="16" style="38" customWidth="1"/>
    <col min="13566" max="13566" width="79.85546875" style="38" customWidth="1"/>
    <col min="13567" max="13567" width="14.85546875" style="38" customWidth="1"/>
    <col min="13568" max="13568" width="17" style="38" customWidth="1"/>
    <col min="13569" max="13569" width="17.85546875" style="38" customWidth="1"/>
    <col min="13570" max="13570" width="42.140625" style="38" customWidth="1"/>
    <col min="13571" max="13571" width="14.85546875" style="38" customWidth="1"/>
    <col min="13572" max="13572" width="15" style="38" bestFit="1" customWidth="1"/>
    <col min="13573" max="13820" width="9.140625" style="38"/>
    <col min="13821" max="13821" width="16" style="38" customWidth="1"/>
    <col min="13822" max="13822" width="79.85546875" style="38" customWidth="1"/>
    <col min="13823" max="13823" width="14.85546875" style="38" customWidth="1"/>
    <col min="13824" max="13824" width="17" style="38" customWidth="1"/>
    <col min="13825" max="13825" width="17.85546875" style="38" customWidth="1"/>
    <col min="13826" max="13826" width="42.140625" style="38" customWidth="1"/>
    <col min="13827" max="13827" width="14.85546875" style="38" customWidth="1"/>
    <col min="13828" max="13828" width="15" style="38" bestFit="1" customWidth="1"/>
    <col min="13829" max="14076" width="9.140625" style="38"/>
    <col min="14077" max="14077" width="16" style="38" customWidth="1"/>
    <col min="14078" max="14078" width="79.85546875" style="38" customWidth="1"/>
    <col min="14079" max="14079" width="14.85546875" style="38" customWidth="1"/>
    <col min="14080" max="14080" width="17" style="38" customWidth="1"/>
    <col min="14081" max="14081" width="17.85546875" style="38" customWidth="1"/>
    <col min="14082" max="14082" width="42.140625" style="38" customWidth="1"/>
    <col min="14083" max="14083" width="14.85546875" style="38" customWidth="1"/>
    <col min="14084" max="14084" width="15" style="38" bestFit="1" customWidth="1"/>
    <col min="14085" max="14332" width="9.140625" style="38"/>
    <col min="14333" max="14333" width="16" style="38" customWidth="1"/>
    <col min="14334" max="14334" width="79.85546875" style="38" customWidth="1"/>
    <col min="14335" max="14335" width="14.85546875" style="38" customWidth="1"/>
    <col min="14336" max="14336" width="17" style="38" customWidth="1"/>
    <col min="14337" max="14337" width="17.85546875" style="38" customWidth="1"/>
    <col min="14338" max="14338" width="42.140625" style="38" customWidth="1"/>
    <col min="14339" max="14339" width="14.85546875" style="38" customWidth="1"/>
    <col min="14340" max="14340" width="15" style="38" bestFit="1" customWidth="1"/>
    <col min="14341" max="14588" width="9.140625" style="38"/>
    <col min="14589" max="14589" width="16" style="38" customWidth="1"/>
    <col min="14590" max="14590" width="79.85546875" style="38" customWidth="1"/>
    <col min="14591" max="14591" width="14.85546875" style="38" customWidth="1"/>
    <col min="14592" max="14592" width="17" style="38" customWidth="1"/>
    <col min="14593" max="14593" width="17.85546875" style="38" customWidth="1"/>
    <col min="14594" max="14594" width="42.140625" style="38" customWidth="1"/>
    <col min="14595" max="14595" width="14.85546875" style="38" customWidth="1"/>
    <col min="14596" max="14596" width="15" style="38" bestFit="1" customWidth="1"/>
    <col min="14597" max="14844" width="9.140625" style="38"/>
    <col min="14845" max="14845" width="16" style="38" customWidth="1"/>
    <col min="14846" max="14846" width="79.85546875" style="38" customWidth="1"/>
    <col min="14847" max="14847" width="14.85546875" style="38" customWidth="1"/>
    <col min="14848" max="14848" width="17" style="38" customWidth="1"/>
    <col min="14849" max="14849" width="17.85546875" style="38" customWidth="1"/>
    <col min="14850" max="14850" width="42.140625" style="38" customWidth="1"/>
    <col min="14851" max="14851" width="14.85546875" style="38" customWidth="1"/>
    <col min="14852" max="14852" width="15" style="38" bestFit="1" customWidth="1"/>
    <col min="14853" max="15100" width="9.140625" style="38"/>
    <col min="15101" max="15101" width="16" style="38" customWidth="1"/>
    <col min="15102" max="15102" width="79.85546875" style="38" customWidth="1"/>
    <col min="15103" max="15103" width="14.85546875" style="38" customWidth="1"/>
    <col min="15104" max="15104" width="17" style="38" customWidth="1"/>
    <col min="15105" max="15105" width="17.85546875" style="38" customWidth="1"/>
    <col min="15106" max="15106" width="42.140625" style="38" customWidth="1"/>
    <col min="15107" max="15107" width="14.85546875" style="38" customWidth="1"/>
    <col min="15108" max="15108" width="15" style="38" bestFit="1" customWidth="1"/>
    <col min="15109" max="15356" width="9.140625" style="38"/>
    <col min="15357" max="15357" width="16" style="38" customWidth="1"/>
    <col min="15358" max="15358" width="79.85546875" style="38" customWidth="1"/>
    <col min="15359" max="15359" width="14.85546875" style="38" customWidth="1"/>
    <col min="15360" max="15360" width="17" style="38" customWidth="1"/>
    <col min="15361" max="15361" width="17.85546875" style="38" customWidth="1"/>
    <col min="15362" max="15362" width="42.140625" style="38" customWidth="1"/>
    <col min="15363" max="15363" width="14.85546875" style="38" customWidth="1"/>
    <col min="15364" max="15364" width="15" style="38" bestFit="1" customWidth="1"/>
    <col min="15365" max="15612" width="9.140625" style="38"/>
    <col min="15613" max="15613" width="16" style="38" customWidth="1"/>
    <col min="15614" max="15614" width="79.85546875" style="38" customWidth="1"/>
    <col min="15615" max="15615" width="14.85546875" style="38" customWidth="1"/>
    <col min="15616" max="15616" width="17" style="38" customWidth="1"/>
    <col min="15617" max="15617" width="17.85546875" style="38" customWidth="1"/>
    <col min="15618" max="15618" width="42.140625" style="38" customWidth="1"/>
    <col min="15619" max="15619" width="14.85546875" style="38" customWidth="1"/>
    <col min="15620" max="15620" width="15" style="38" bestFit="1" customWidth="1"/>
    <col min="15621" max="15868" width="9.140625" style="38"/>
    <col min="15869" max="15869" width="16" style="38" customWidth="1"/>
    <col min="15870" max="15870" width="79.85546875" style="38" customWidth="1"/>
    <col min="15871" max="15871" width="14.85546875" style="38" customWidth="1"/>
    <col min="15872" max="15872" width="17" style="38" customWidth="1"/>
    <col min="15873" max="15873" width="17.85546875" style="38" customWidth="1"/>
    <col min="15874" max="15874" width="42.140625" style="38" customWidth="1"/>
    <col min="15875" max="15875" width="14.85546875" style="38" customWidth="1"/>
    <col min="15876" max="15876" width="15" style="38" bestFit="1" customWidth="1"/>
    <col min="15877" max="16124" width="9.140625" style="38"/>
    <col min="16125" max="16125" width="16" style="38" customWidth="1"/>
    <col min="16126" max="16126" width="79.85546875" style="38" customWidth="1"/>
    <col min="16127" max="16127" width="14.85546875" style="38" customWidth="1"/>
    <col min="16128" max="16128" width="17" style="38" customWidth="1"/>
    <col min="16129" max="16129" width="17.85546875" style="38" customWidth="1"/>
    <col min="16130" max="16130" width="42.140625" style="38" customWidth="1"/>
    <col min="16131" max="16131" width="14.85546875" style="38" customWidth="1"/>
    <col min="16132" max="16132" width="15" style="38" bestFit="1" customWidth="1"/>
    <col min="16133" max="16384" width="9.140625" style="38"/>
  </cols>
  <sheetData>
    <row r="1" spans="1:7" x14ac:dyDescent="0.25">
      <c r="F1" s="38" t="s">
        <v>194</v>
      </c>
    </row>
    <row r="2" spans="1:7" x14ac:dyDescent="0.25">
      <c r="F2" s="38" t="s">
        <v>195</v>
      </c>
    </row>
    <row r="3" spans="1:7" x14ac:dyDescent="0.25">
      <c r="F3" s="38" t="s">
        <v>2</v>
      </c>
    </row>
    <row r="6" spans="1:7" x14ac:dyDescent="0.25">
      <c r="A6" s="313" t="s">
        <v>3</v>
      </c>
      <c r="B6" s="313"/>
      <c r="C6" s="313"/>
      <c r="D6" s="313"/>
      <c r="E6" s="313"/>
      <c r="F6" s="313"/>
    </row>
    <row r="7" spans="1:7" x14ac:dyDescent="0.25">
      <c r="A7" s="313" t="s">
        <v>4</v>
      </c>
      <c r="B7" s="313"/>
      <c r="C7" s="313"/>
      <c r="D7" s="313"/>
      <c r="E7" s="313"/>
      <c r="F7" s="313"/>
    </row>
    <row r="8" spans="1:7" x14ac:dyDescent="0.25">
      <c r="A8" s="313" t="s">
        <v>5</v>
      </c>
      <c r="B8" s="313"/>
      <c r="C8" s="313"/>
      <c r="D8" s="313"/>
      <c r="E8" s="313"/>
      <c r="F8" s="313"/>
    </row>
    <row r="9" spans="1:7" x14ac:dyDescent="0.25">
      <c r="A9" s="313" t="s">
        <v>6</v>
      </c>
      <c r="B9" s="313"/>
      <c r="C9" s="313"/>
      <c r="D9" s="313"/>
      <c r="E9" s="313"/>
      <c r="F9" s="313"/>
    </row>
    <row r="11" spans="1:7" ht="31.5" customHeight="1" x14ac:dyDescent="0.25">
      <c r="A11" s="39" t="s">
        <v>271</v>
      </c>
      <c r="B11" s="40"/>
      <c r="D11" s="40"/>
      <c r="E11" s="40"/>
      <c r="F11" s="41"/>
    </row>
    <row r="12" spans="1:7" x14ac:dyDescent="0.25">
      <c r="A12" s="42" t="s">
        <v>199</v>
      </c>
      <c r="B12" s="43" t="s">
        <v>200</v>
      </c>
      <c r="D12" s="44"/>
      <c r="E12" s="44"/>
      <c r="F12" s="44"/>
    </row>
    <row r="13" spans="1:7" x14ac:dyDescent="0.25">
      <c r="A13" s="42" t="s">
        <v>201</v>
      </c>
      <c r="B13" s="43" t="s">
        <v>272</v>
      </c>
      <c r="D13" s="44"/>
      <c r="E13" s="44"/>
      <c r="F13" s="44"/>
    </row>
    <row r="14" spans="1:7" x14ac:dyDescent="0.25">
      <c r="A14" s="39" t="s">
        <v>273</v>
      </c>
      <c r="B14" s="45"/>
      <c r="D14" s="46"/>
      <c r="E14" s="46"/>
      <c r="F14" s="41"/>
    </row>
    <row r="16" spans="1:7" ht="20.25" customHeight="1" x14ac:dyDescent="0.25">
      <c r="A16" s="314" t="s">
        <v>11</v>
      </c>
      <c r="B16" s="316" t="s">
        <v>12</v>
      </c>
      <c r="C16" s="47" t="s">
        <v>204</v>
      </c>
      <c r="D16" s="318" t="s">
        <v>274</v>
      </c>
      <c r="E16" s="319"/>
      <c r="F16" s="47" t="s">
        <v>14</v>
      </c>
      <c r="G16" s="321"/>
    </row>
    <row r="17" spans="1:10" ht="21.75" customHeight="1" x14ac:dyDescent="0.25">
      <c r="A17" s="315"/>
      <c r="B17" s="317"/>
      <c r="C17" s="48"/>
      <c r="D17" s="48" t="s">
        <v>15</v>
      </c>
      <c r="E17" s="48" t="s">
        <v>17</v>
      </c>
      <c r="F17" s="47"/>
      <c r="G17" s="321"/>
    </row>
    <row r="18" spans="1:10" ht="15" customHeight="1" x14ac:dyDescent="0.25">
      <c r="A18" s="49" t="s">
        <v>18</v>
      </c>
      <c r="B18" s="50" t="s">
        <v>19</v>
      </c>
      <c r="C18" s="48" t="s">
        <v>20</v>
      </c>
      <c r="D18" s="48" t="s">
        <v>20</v>
      </c>
      <c r="E18" s="48" t="s">
        <v>20</v>
      </c>
      <c r="F18" s="47" t="s">
        <v>20</v>
      </c>
      <c r="G18" s="51"/>
      <c r="H18" s="52"/>
    </row>
    <row r="19" spans="1:10" ht="15" customHeight="1" x14ac:dyDescent="0.25">
      <c r="A19" s="49" t="s">
        <v>21</v>
      </c>
      <c r="B19" s="50" t="s">
        <v>22</v>
      </c>
      <c r="C19" s="48" t="s">
        <v>23</v>
      </c>
      <c r="D19" s="53">
        <f>D20+D48+D62</f>
        <v>6611295.6600000001</v>
      </c>
      <c r="E19" s="53">
        <f>E20+E48+E62</f>
        <v>6952284.3405454978</v>
      </c>
      <c r="F19" s="54"/>
      <c r="G19" s="55"/>
      <c r="I19" s="52"/>
      <c r="J19" s="52"/>
    </row>
    <row r="20" spans="1:10" ht="15" customHeight="1" x14ac:dyDescent="0.25">
      <c r="A20" s="49" t="s">
        <v>24</v>
      </c>
      <c r="B20" s="50" t="s">
        <v>25</v>
      </c>
      <c r="C20" s="48" t="s">
        <v>23</v>
      </c>
      <c r="D20" s="53">
        <f>D21+D26+D28+D47</f>
        <v>2504791.6999999997</v>
      </c>
      <c r="E20" s="53">
        <f>E21+E26+E28+E47</f>
        <v>2429396.2702877829</v>
      </c>
      <c r="F20" s="54"/>
      <c r="G20" s="55"/>
      <c r="I20" s="52"/>
      <c r="J20" s="52"/>
    </row>
    <row r="21" spans="1:10" ht="15" customHeight="1" x14ac:dyDescent="0.25">
      <c r="A21" s="49" t="s">
        <v>26</v>
      </c>
      <c r="B21" s="50" t="s">
        <v>27</v>
      </c>
      <c r="C21" s="48" t="s">
        <v>23</v>
      </c>
      <c r="D21" s="53">
        <f>D24+D22</f>
        <v>398711.47</v>
      </c>
      <c r="E21" s="53">
        <f>E24+E22+E23</f>
        <v>623541.72511124308</v>
      </c>
      <c r="F21" s="54"/>
      <c r="G21" s="55"/>
      <c r="I21" s="52"/>
      <c r="J21" s="52"/>
    </row>
    <row r="22" spans="1:10" ht="31.5" customHeight="1" x14ac:dyDescent="0.25">
      <c r="A22" s="49" t="s">
        <v>28</v>
      </c>
      <c r="B22" s="50" t="s">
        <v>29</v>
      </c>
      <c r="C22" s="48" t="s">
        <v>23</v>
      </c>
      <c r="D22" s="53">
        <v>188461.76</v>
      </c>
      <c r="E22" s="56">
        <v>183265.79564515827</v>
      </c>
      <c r="F22" s="54"/>
      <c r="G22" s="55"/>
      <c r="I22" s="52"/>
      <c r="J22" s="52"/>
    </row>
    <row r="23" spans="1:10" x14ac:dyDescent="0.25">
      <c r="A23" s="49" t="s">
        <v>30</v>
      </c>
      <c r="B23" s="50" t="s">
        <v>31</v>
      </c>
      <c r="C23" s="48" t="s">
        <v>23</v>
      </c>
      <c r="D23" s="53" t="s">
        <v>370</v>
      </c>
      <c r="E23" s="56">
        <v>314888.42703999998</v>
      </c>
      <c r="F23" s="54" t="s">
        <v>275</v>
      </c>
      <c r="G23" s="55"/>
      <c r="I23" s="52"/>
      <c r="J23" s="52"/>
    </row>
    <row r="24" spans="1:10" ht="51.75" customHeight="1" x14ac:dyDescent="0.25">
      <c r="A24" s="49" t="s">
        <v>33</v>
      </c>
      <c r="B24" s="57" t="s">
        <v>34</v>
      </c>
      <c r="C24" s="48" t="s">
        <v>23</v>
      </c>
      <c r="D24" s="53">
        <v>210249.71</v>
      </c>
      <c r="E24" s="56">
        <v>125387.50242608476</v>
      </c>
      <c r="F24" s="54" t="s">
        <v>276</v>
      </c>
      <c r="G24" s="55"/>
      <c r="I24" s="52"/>
      <c r="J24" s="52"/>
    </row>
    <row r="25" spans="1:10" x14ac:dyDescent="0.25">
      <c r="A25" s="49" t="s">
        <v>36</v>
      </c>
      <c r="B25" s="50" t="s">
        <v>37</v>
      </c>
      <c r="C25" s="48" t="s">
        <v>23</v>
      </c>
      <c r="D25" s="53" t="s">
        <v>370</v>
      </c>
      <c r="E25" s="56">
        <v>98334.580133436932</v>
      </c>
      <c r="F25" s="54"/>
      <c r="G25" s="55"/>
      <c r="I25" s="52"/>
      <c r="J25" s="52"/>
    </row>
    <row r="26" spans="1:10" ht="99" customHeight="1" x14ac:dyDescent="0.25">
      <c r="A26" s="49" t="s">
        <v>38</v>
      </c>
      <c r="B26" s="50" t="s">
        <v>39</v>
      </c>
      <c r="C26" s="48" t="s">
        <v>23</v>
      </c>
      <c r="D26" s="53">
        <v>1071720.68</v>
      </c>
      <c r="E26" s="56">
        <v>1423662.676349788</v>
      </c>
      <c r="F26" s="58" t="s">
        <v>277</v>
      </c>
      <c r="G26" s="55"/>
      <c r="I26" s="52"/>
      <c r="J26" s="52"/>
    </row>
    <row r="27" spans="1:10" x14ac:dyDescent="0.25">
      <c r="A27" s="49" t="s">
        <v>40</v>
      </c>
      <c r="B27" s="50" t="s">
        <v>37</v>
      </c>
      <c r="C27" s="48" t="s">
        <v>23</v>
      </c>
      <c r="D27" s="53" t="s">
        <v>370</v>
      </c>
      <c r="E27" s="56">
        <v>102444.56477000001</v>
      </c>
      <c r="F27" s="54"/>
      <c r="G27" s="55"/>
      <c r="I27" s="52"/>
      <c r="J27" s="52"/>
    </row>
    <row r="28" spans="1:10" ht="27" customHeight="1" x14ac:dyDescent="0.25">
      <c r="A28" s="49" t="s">
        <v>41</v>
      </c>
      <c r="B28" s="50" t="s">
        <v>42</v>
      </c>
      <c r="C28" s="48" t="s">
        <v>23</v>
      </c>
      <c r="D28" s="53">
        <f>D29+D30+D31</f>
        <v>1005778.98</v>
      </c>
      <c r="E28" s="53">
        <f>E29+E30+E31</f>
        <v>366115.91164235439</v>
      </c>
      <c r="F28" s="54"/>
      <c r="G28" s="55"/>
      <c r="I28" s="52"/>
      <c r="J28" s="52"/>
    </row>
    <row r="29" spans="1:10" ht="33" customHeight="1" x14ac:dyDescent="0.25">
      <c r="A29" s="49" t="s">
        <v>278</v>
      </c>
      <c r="B29" s="59" t="s">
        <v>44</v>
      </c>
      <c r="C29" s="48" t="s">
        <v>23</v>
      </c>
      <c r="D29" s="68">
        <v>0</v>
      </c>
      <c r="E29" s="69">
        <v>0</v>
      </c>
      <c r="F29" s="54"/>
      <c r="G29" s="55"/>
      <c r="I29" s="52"/>
      <c r="J29" s="52"/>
    </row>
    <row r="30" spans="1:10" ht="15" customHeight="1" x14ac:dyDescent="0.25">
      <c r="A30" s="49" t="s">
        <v>45</v>
      </c>
      <c r="B30" s="50" t="s">
        <v>46</v>
      </c>
      <c r="C30" s="48" t="s">
        <v>23</v>
      </c>
      <c r="D30" s="68">
        <v>0</v>
      </c>
      <c r="E30" s="69">
        <v>0</v>
      </c>
      <c r="F30" s="54"/>
      <c r="G30" s="55"/>
      <c r="I30" s="52"/>
      <c r="J30" s="52"/>
    </row>
    <row r="31" spans="1:10" ht="27" customHeight="1" x14ac:dyDescent="0.25">
      <c r="A31" s="49" t="s">
        <v>227</v>
      </c>
      <c r="B31" s="50" t="s">
        <v>48</v>
      </c>
      <c r="C31" s="48" t="s">
        <v>23</v>
      </c>
      <c r="D31" s="53">
        <f>D33+D39+D40+D41+D42+D43+D44+D45+D32</f>
        <v>1005778.98</v>
      </c>
      <c r="E31" s="53">
        <v>366115.91164235439</v>
      </c>
      <c r="F31" s="54"/>
      <c r="G31" s="55"/>
      <c r="I31" s="52"/>
      <c r="J31" s="52"/>
    </row>
    <row r="32" spans="1:10" ht="26.25" customHeight="1" x14ac:dyDescent="0.25">
      <c r="A32" s="49" t="s">
        <v>279</v>
      </c>
      <c r="B32" s="50" t="s">
        <v>280</v>
      </c>
      <c r="C32" s="48" t="s">
        <v>23</v>
      </c>
      <c r="D32" s="53">
        <v>534698.02</v>
      </c>
      <c r="E32" s="56">
        <v>0</v>
      </c>
      <c r="F32" s="54" t="s">
        <v>456</v>
      </c>
      <c r="G32" s="55"/>
      <c r="I32" s="52"/>
      <c r="J32" s="52"/>
    </row>
    <row r="33" spans="1:10" ht="15" customHeight="1" x14ac:dyDescent="0.25">
      <c r="A33" s="49" t="s">
        <v>281</v>
      </c>
      <c r="B33" s="60" t="s">
        <v>282</v>
      </c>
      <c r="C33" s="48" t="s">
        <v>23</v>
      </c>
      <c r="D33" s="53">
        <v>267160.09999999998</v>
      </c>
      <c r="E33" s="53">
        <v>177279.27513459616</v>
      </c>
      <c r="F33" s="54"/>
      <c r="G33" s="55"/>
      <c r="I33" s="52"/>
      <c r="J33" s="52"/>
    </row>
    <row r="34" spans="1:10" ht="30" customHeight="1" x14ac:dyDescent="0.25">
      <c r="A34" s="49" t="s">
        <v>283</v>
      </c>
      <c r="B34" s="61" t="s">
        <v>284</v>
      </c>
      <c r="C34" s="48" t="s">
        <v>23</v>
      </c>
      <c r="D34" s="53">
        <v>29868.74</v>
      </c>
      <c r="E34" s="56">
        <v>19006.726389517931</v>
      </c>
      <c r="F34" s="54" t="s">
        <v>455</v>
      </c>
      <c r="G34" s="55"/>
      <c r="I34" s="52"/>
      <c r="J34" s="52"/>
    </row>
    <row r="35" spans="1:10" ht="59.25" customHeight="1" x14ac:dyDescent="0.25">
      <c r="A35" s="49" t="s">
        <v>285</v>
      </c>
      <c r="B35" s="61" t="s">
        <v>286</v>
      </c>
      <c r="C35" s="48" t="s">
        <v>23</v>
      </c>
      <c r="D35" s="53">
        <v>122021.1</v>
      </c>
      <c r="E35" s="56">
        <v>42957.31582357717</v>
      </c>
      <c r="F35" s="54" t="s">
        <v>287</v>
      </c>
      <c r="G35" s="55"/>
      <c r="H35" s="62"/>
      <c r="I35" s="52"/>
      <c r="J35" s="52"/>
    </row>
    <row r="36" spans="1:10" ht="30" customHeight="1" x14ac:dyDescent="0.25">
      <c r="A36" s="49" t="s">
        <v>288</v>
      </c>
      <c r="B36" s="61" t="s">
        <v>289</v>
      </c>
      <c r="C36" s="48" t="s">
        <v>23</v>
      </c>
      <c r="D36" s="53">
        <v>171.47</v>
      </c>
      <c r="E36" s="56">
        <v>109.36576365798689</v>
      </c>
      <c r="F36" s="54"/>
      <c r="G36" s="55"/>
      <c r="I36" s="52"/>
      <c r="J36" s="52"/>
    </row>
    <row r="37" spans="1:10" ht="55.5" customHeight="1" x14ac:dyDescent="0.25">
      <c r="A37" s="49" t="s">
        <v>290</v>
      </c>
      <c r="B37" s="61" t="s">
        <v>291</v>
      </c>
      <c r="C37" s="48" t="s">
        <v>23</v>
      </c>
      <c r="D37" s="53">
        <v>144.08000000000001</v>
      </c>
      <c r="E37" s="56">
        <v>2228.8904851395964</v>
      </c>
      <c r="F37" s="63" t="s">
        <v>292</v>
      </c>
      <c r="G37" s="55"/>
      <c r="I37" s="52"/>
      <c r="J37" s="52"/>
    </row>
    <row r="38" spans="1:10" x14ac:dyDescent="0.25">
      <c r="A38" s="49" t="s">
        <v>295</v>
      </c>
      <c r="B38" s="64" t="s">
        <v>296</v>
      </c>
      <c r="C38" s="48" t="s">
        <v>23</v>
      </c>
      <c r="D38" s="53">
        <v>114954.71</v>
      </c>
      <c r="E38" s="56">
        <v>112976.97667270346</v>
      </c>
      <c r="F38" s="58"/>
      <c r="G38" s="55"/>
      <c r="I38" s="52"/>
      <c r="J38" s="52"/>
    </row>
    <row r="39" spans="1:10" ht="57" customHeight="1" x14ac:dyDescent="0.25">
      <c r="A39" s="49" t="s">
        <v>53</v>
      </c>
      <c r="B39" s="60" t="s">
        <v>236</v>
      </c>
      <c r="C39" s="48" t="s">
        <v>23</v>
      </c>
      <c r="D39" s="53">
        <v>11842.92</v>
      </c>
      <c r="E39" s="56">
        <v>28148.764770463615</v>
      </c>
      <c r="F39" s="54" t="s">
        <v>297</v>
      </c>
      <c r="G39" s="55"/>
      <c r="I39" s="52"/>
      <c r="J39" s="52"/>
    </row>
    <row r="40" spans="1:10" ht="48" customHeight="1" x14ac:dyDescent="0.25">
      <c r="A40" s="49" t="s">
        <v>56</v>
      </c>
      <c r="B40" s="60" t="s">
        <v>298</v>
      </c>
      <c r="C40" s="48" t="s">
        <v>23</v>
      </c>
      <c r="D40" s="53">
        <v>6408.75</v>
      </c>
      <c r="E40" s="56">
        <v>10384.82707026923</v>
      </c>
      <c r="F40" s="54" t="s">
        <v>299</v>
      </c>
      <c r="G40" s="55"/>
      <c r="I40" s="52"/>
      <c r="J40" s="52"/>
    </row>
    <row r="41" spans="1:10" ht="47.25" customHeight="1" x14ac:dyDescent="0.25">
      <c r="A41" s="49" t="s">
        <v>59</v>
      </c>
      <c r="B41" s="60" t="s">
        <v>238</v>
      </c>
      <c r="C41" s="48" t="s">
        <v>23</v>
      </c>
      <c r="D41" s="53">
        <v>974.45</v>
      </c>
      <c r="E41" s="56">
        <v>1030.90246</v>
      </c>
      <c r="F41" s="54"/>
      <c r="G41" s="55"/>
      <c r="I41" s="52"/>
      <c r="J41" s="52"/>
    </row>
    <row r="42" spans="1:10" ht="15" customHeight="1" x14ac:dyDescent="0.25">
      <c r="A42" s="49" t="s">
        <v>62</v>
      </c>
      <c r="B42" s="60" t="s">
        <v>300</v>
      </c>
      <c r="C42" s="48" t="s">
        <v>23</v>
      </c>
      <c r="D42" s="53">
        <v>9597.02</v>
      </c>
      <c r="E42" s="56">
        <v>10826.047974657995</v>
      </c>
      <c r="F42" s="54"/>
      <c r="G42" s="55"/>
      <c r="I42" s="52"/>
      <c r="J42" s="52"/>
    </row>
    <row r="43" spans="1:10" ht="63" customHeight="1" x14ac:dyDescent="0.25">
      <c r="A43" s="49" t="s">
        <v>65</v>
      </c>
      <c r="B43" s="60" t="s">
        <v>301</v>
      </c>
      <c r="C43" s="48" t="s">
        <v>23</v>
      </c>
      <c r="D43" s="53">
        <v>117890.7</v>
      </c>
      <c r="E43" s="56">
        <v>65986.594731716061</v>
      </c>
      <c r="F43" s="65" t="s">
        <v>302</v>
      </c>
      <c r="G43" s="55"/>
      <c r="I43" s="52"/>
      <c r="J43" s="52"/>
    </row>
    <row r="44" spans="1:10" ht="36" customHeight="1" x14ac:dyDescent="0.25">
      <c r="A44" s="49" t="s">
        <v>303</v>
      </c>
      <c r="B44" s="66" t="s">
        <v>75</v>
      </c>
      <c r="C44" s="48" t="s">
        <v>23</v>
      </c>
      <c r="D44" s="53">
        <v>46292.43</v>
      </c>
      <c r="E44" s="56">
        <v>56779.352407959545</v>
      </c>
      <c r="F44" s="63" t="s">
        <v>304</v>
      </c>
      <c r="G44" s="55"/>
      <c r="I44" s="52"/>
      <c r="J44" s="52"/>
    </row>
    <row r="45" spans="1:10" ht="36" customHeight="1" x14ac:dyDescent="0.25">
      <c r="A45" s="49" t="s">
        <v>305</v>
      </c>
      <c r="B45" s="67" t="s">
        <v>249</v>
      </c>
      <c r="C45" s="48" t="s">
        <v>23</v>
      </c>
      <c r="D45" s="53">
        <v>10914.59</v>
      </c>
      <c r="E45" s="56">
        <v>15680.147092691774</v>
      </c>
      <c r="F45" s="63" t="s">
        <v>304</v>
      </c>
      <c r="G45" s="55"/>
      <c r="I45" s="52"/>
      <c r="J45" s="52"/>
    </row>
    <row r="46" spans="1:10" ht="30" customHeight="1" x14ac:dyDescent="0.25">
      <c r="A46" s="49" t="s">
        <v>68</v>
      </c>
      <c r="B46" s="50" t="s">
        <v>69</v>
      </c>
      <c r="C46" s="48" t="s">
        <v>23</v>
      </c>
      <c r="D46" s="68">
        <v>0</v>
      </c>
      <c r="E46" s="69">
        <v>0</v>
      </c>
      <c r="F46" s="54"/>
      <c r="G46" s="55"/>
      <c r="I46" s="52"/>
      <c r="J46" s="52"/>
    </row>
    <row r="47" spans="1:10" ht="53.25" customHeight="1" x14ac:dyDescent="0.25">
      <c r="A47" s="49" t="s">
        <v>71</v>
      </c>
      <c r="B47" s="50" t="s">
        <v>72</v>
      </c>
      <c r="C47" s="48" t="s">
        <v>23</v>
      </c>
      <c r="D47" s="53">
        <v>28580.57</v>
      </c>
      <c r="E47" s="56">
        <v>16075.957184397523</v>
      </c>
      <c r="F47" s="54"/>
      <c r="G47" s="55"/>
      <c r="I47" s="52"/>
      <c r="J47" s="52"/>
    </row>
    <row r="48" spans="1:10" ht="30" customHeight="1" x14ac:dyDescent="0.25">
      <c r="A48" s="49" t="s">
        <v>76</v>
      </c>
      <c r="B48" s="50" t="s">
        <v>77</v>
      </c>
      <c r="C48" s="48" t="s">
        <v>23</v>
      </c>
      <c r="D48" s="53">
        <v>3268809.79</v>
      </c>
      <c r="E48" s="53">
        <v>4416110.900257715</v>
      </c>
      <c r="F48" s="54"/>
      <c r="G48" s="55"/>
      <c r="I48" s="52"/>
      <c r="J48" s="52"/>
    </row>
    <row r="49" spans="1:10" ht="15" customHeight="1" x14ac:dyDescent="0.25">
      <c r="A49" s="49" t="s">
        <v>78</v>
      </c>
      <c r="B49" s="50" t="s">
        <v>206</v>
      </c>
      <c r="C49" s="48" t="s">
        <v>23</v>
      </c>
      <c r="D49" s="53">
        <v>1662786.15</v>
      </c>
      <c r="E49" s="56">
        <v>1711468.5443299999</v>
      </c>
      <c r="F49" s="54"/>
      <c r="G49" s="55"/>
      <c r="I49" s="52"/>
      <c r="J49" s="52"/>
    </row>
    <row r="50" spans="1:10" ht="45" customHeight="1" x14ac:dyDescent="0.25">
      <c r="A50" s="49" t="s">
        <v>81</v>
      </c>
      <c r="B50" s="50" t="s">
        <v>82</v>
      </c>
      <c r="C50" s="48" t="s">
        <v>23</v>
      </c>
      <c r="D50" s="68">
        <v>0</v>
      </c>
      <c r="E50" s="69">
        <v>0</v>
      </c>
      <c r="F50" s="54"/>
      <c r="G50" s="55"/>
      <c r="I50" s="52"/>
      <c r="J50" s="52"/>
    </row>
    <row r="51" spans="1:10" ht="57" customHeight="1" x14ac:dyDescent="0.25">
      <c r="A51" s="49" t="s">
        <v>83</v>
      </c>
      <c r="B51" s="50" t="s">
        <v>84</v>
      </c>
      <c r="C51" s="48" t="s">
        <v>23</v>
      </c>
      <c r="D51" s="53">
        <v>140346.25</v>
      </c>
      <c r="E51" s="56">
        <v>37973.128880910575</v>
      </c>
      <c r="F51" s="54" t="s">
        <v>306</v>
      </c>
      <c r="G51" s="55"/>
      <c r="I51" s="52"/>
      <c r="J51" s="52"/>
    </row>
    <row r="52" spans="1:10" ht="17.25" customHeight="1" x14ac:dyDescent="0.25">
      <c r="A52" s="49" t="s">
        <v>85</v>
      </c>
      <c r="B52" s="50" t="s">
        <v>86</v>
      </c>
      <c r="C52" s="48" t="s">
        <v>23</v>
      </c>
      <c r="D52" s="53">
        <v>326017.43</v>
      </c>
      <c r="E52" s="56">
        <v>386752.97164550528</v>
      </c>
      <c r="F52" s="54" t="s">
        <v>307</v>
      </c>
      <c r="G52" s="55"/>
      <c r="I52" s="52"/>
      <c r="J52" s="52"/>
    </row>
    <row r="53" spans="1:10" ht="45" customHeight="1" x14ac:dyDescent="0.25">
      <c r="A53" s="49" t="s">
        <v>87</v>
      </c>
      <c r="B53" s="50" t="s">
        <v>88</v>
      </c>
      <c r="C53" s="48" t="s">
        <v>23</v>
      </c>
      <c r="D53" s="68">
        <v>0</v>
      </c>
      <c r="E53" s="69">
        <v>0</v>
      </c>
      <c r="F53" s="54"/>
      <c r="G53" s="55"/>
      <c r="I53" s="52"/>
      <c r="J53" s="52"/>
    </row>
    <row r="54" spans="1:10" ht="37.5" customHeight="1" x14ac:dyDescent="0.25">
      <c r="A54" s="49" t="s">
        <v>89</v>
      </c>
      <c r="B54" s="50" t="s">
        <v>90</v>
      </c>
      <c r="C54" s="48" t="s">
        <v>23</v>
      </c>
      <c r="D54" s="53">
        <v>923558.33</v>
      </c>
      <c r="E54" s="56">
        <v>1025460.0608180718</v>
      </c>
      <c r="F54" s="54" t="s">
        <v>308</v>
      </c>
      <c r="G54" s="55"/>
      <c r="I54" s="52"/>
      <c r="J54" s="52"/>
    </row>
    <row r="55" spans="1:10" ht="15" customHeight="1" x14ac:dyDescent="0.25">
      <c r="A55" s="49" t="s">
        <v>92</v>
      </c>
      <c r="B55" s="50" t="s">
        <v>93</v>
      </c>
      <c r="C55" s="48" t="s">
        <v>23</v>
      </c>
      <c r="D55" s="53">
        <v>0</v>
      </c>
      <c r="E55" s="56">
        <v>0</v>
      </c>
      <c r="F55" s="54"/>
      <c r="G55" s="55"/>
      <c r="I55" s="52"/>
      <c r="J55" s="52"/>
    </row>
    <row r="56" spans="1:10" ht="34.5" customHeight="1" x14ac:dyDescent="0.25">
      <c r="A56" s="49" t="s">
        <v>94</v>
      </c>
      <c r="B56" s="50" t="s">
        <v>95</v>
      </c>
      <c r="C56" s="48" t="s">
        <v>23</v>
      </c>
      <c r="D56" s="53">
        <v>0</v>
      </c>
      <c r="E56" s="56">
        <v>159473</v>
      </c>
      <c r="F56" s="54" t="s">
        <v>454</v>
      </c>
      <c r="G56" s="55"/>
      <c r="I56" s="52"/>
      <c r="J56" s="52"/>
    </row>
    <row r="57" spans="1:10" ht="15" customHeight="1" x14ac:dyDescent="0.25">
      <c r="A57" s="49" t="s">
        <v>97</v>
      </c>
      <c r="B57" s="50" t="s">
        <v>98</v>
      </c>
      <c r="C57" s="48" t="s">
        <v>23</v>
      </c>
      <c r="D57" s="53">
        <v>188655.67</v>
      </c>
      <c r="E57" s="56">
        <v>181728.8060077407</v>
      </c>
      <c r="F57" s="54"/>
      <c r="G57" s="55"/>
      <c r="I57" s="52"/>
      <c r="J57" s="52"/>
    </row>
    <row r="58" spans="1:10" ht="66" customHeight="1" x14ac:dyDescent="0.25">
      <c r="A58" s="49" t="s">
        <v>100</v>
      </c>
      <c r="B58" s="50" t="s">
        <v>101</v>
      </c>
      <c r="C58" s="48" t="s">
        <v>23</v>
      </c>
      <c r="D58" s="53">
        <v>27445.96</v>
      </c>
      <c r="E58" s="56">
        <v>364499.83</v>
      </c>
      <c r="F58" s="54" t="s">
        <v>182</v>
      </c>
      <c r="G58" s="55"/>
      <c r="I58" s="52"/>
      <c r="J58" s="52"/>
    </row>
    <row r="59" spans="1:10" ht="30" customHeight="1" x14ac:dyDescent="0.25">
      <c r="A59" s="49" t="s">
        <v>103</v>
      </c>
      <c r="B59" s="50" t="s">
        <v>104</v>
      </c>
      <c r="C59" s="48" t="s">
        <v>105</v>
      </c>
      <c r="D59" s="68" t="s">
        <v>370</v>
      </c>
      <c r="E59" s="69">
        <v>2572</v>
      </c>
      <c r="F59" s="54"/>
      <c r="G59" s="55"/>
      <c r="I59" s="52"/>
      <c r="J59" s="52"/>
    </row>
    <row r="60" spans="1:10" ht="95.1" customHeight="1" x14ac:dyDescent="0.25">
      <c r="A60" s="49" t="s">
        <v>106</v>
      </c>
      <c r="B60" s="50" t="s">
        <v>309</v>
      </c>
      <c r="C60" s="48" t="s">
        <v>23</v>
      </c>
      <c r="D60" s="68">
        <v>0</v>
      </c>
      <c r="E60" s="69">
        <v>0</v>
      </c>
      <c r="F60" s="54"/>
      <c r="G60" s="55"/>
      <c r="I60" s="52"/>
      <c r="J60" s="52"/>
    </row>
    <row r="61" spans="1:10" ht="33" customHeight="1" x14ac:dyDescent="0.25">
      <c r="A61" s="49" t="s">
        <v>108</v>
      </c>
      <c r="B61" s="50" t="s">
        <v>183</v>
      </c>
      <c r="C61" s="48" t="s">
        <v>23</v>
      </c>
      <c r="D61" s="69">
        <v>0</v>
      </c>
      <c r="E61" s="56">
        <v>548754.55857548676</v>
      </c>
      <c r="F61" s="54" t="s">
        <v>452</v>
      </c>
      <c r="G61" s="55"/>
      <c r="I61" s="52"/>
      <c r="J61" s="52"/>
    </row>
    <row r="62" spans="1:10" ht="54.75" customHeight="1" x14ac:dyDescent="0.25">
      <c r="A62" s="49" t="s">
        <v>110</v>
      </c>
      <c r="B62" s="50" t="s">
        <v>111</v>
      </c>
      <c r="C62" s="48" t="s">
        <v>23</v>
      </c>
      <c r="D62" s="70">
        <f>791465.76+46228.41</f>
        <v>837694.17</v>
      </c>
      <c r="E62" s="56">
        <v>106777.16999999998</v>
      </c>
      <c r="F62" s="54"/>
      <c r="G62" s="55"/>
      <c r="I62" s="52"/>
      <c r="J62" s="52"/>
    </row>
    <row r="63" spans="1:10" ht="38.25" customHeight="1" x14ac:dyDescent="0.25">
      <c r="A63" s="49" t="s">
        <v>112</v>
      </c>
      <c r="B63" s="50" t="s">
        <v>250</v>
      </c>
      <c r="C63" s="48" t="s">
        <v>23</v>
      </c>
      <c r="D63" s="56">
        <v>534698.02</v>
      </c>
      <c r="E63" s="56">
        <v>631417.71797343681</v>
      </c>
      <c r="F63" s="54" t="s">
        <v>310</v>
      </c>
      <c r="G63" s="55"/>
      <c r="I63" s="52"/>
      <c r="J63" s="52"/>
    </row>
    <row r="64" spans="1:10" ht="45" customHeight="1" x14ac:dyDescent="0.25">
      <c r="A64" s="49" t="s">
        <v>115</v>
      </c>
      <c r="B64" s="50" t="s">
        <v>116</v>
      </c>
      <c r="C64" s="48" t="s">
        <v>23</v>
      </c>
      <c r="D64" s="56">
        <v>1292868.3500000001</v>
      </c>
      <c r="E64" s="56">
        <v>1426086.4469300001</v>
      </c>
      <c r="F64" s="54"/>
      <c r="G64" s="55"/>
      <c r="I64" s="52"/>
      <c r="J64" s="52"/>
    </row>
    <row r="65" spans="1:11" ht="51.75" customHeight="1" x14ac:dyDescent="0.25">
      <c r="A65" s="49" t="s">
        <v>24</v>
      </c>
      <c r="B65" s="50" t="s">
        <v>117</v>
      </c>
      <c r="C65" s="48" t="s">
        <v>118</v>
      </c>
      <c r="D65" s="71">
        <v>763.31640000000004</v>
      </c>
      <c r="E65" s="56">
        <v>642.89929200000006</v>
      </c>
      <c r="F65" s="54" t="s">
        <v>453</v>
      </c>
      <c r="G65" s="55"/>
      <c r="I65" s="52"/>
      <c r="J65" s="52"/>
    </row>
    <row r="66" spans="1:11" ht="66.75" customHeight="1" x14ac:dyDescent="0.25">
      <c r="A66" s="49" t="s">
        <v>76</v>
      </c>
      <c r="B66" s="50" t="s">
        <v>119</v>
      </c>
      <c r="C66" s="48" t="s">
        <v>311</v>
      </c>
      <c r="D66" s="72">
        <f>D64/D65</f>
        <v>1693.7515688120941</v>
      </c>
      <c r="E66" s="72">
        <f>E64/E65</f>
        <v>2218.211257463945</v>
      </c>
      <c r="F66" s="54" t="s">
        <v>188</v>
      </c>
      <c r="G66" s="55"/>
      <c r="I66" s="52"/>
      <c r="J66" s="52"/>
    </row>
    <row r="67" spans="1:11" ht="74.25" customHeight="1" x14ac:dyDescent="0.25">
      <c r="A67" s="49" t="s">
        <v>121</v>
      </c>
      <c r="B67" s="50" t="s">
        <v>122</v>
      </c>
      <c r="C67" s="48" t="s">
        <v>20</v>
      </c>
      <c r="D67" s="56" t="s">
        <v>20</v>
      </c>
      <c r="E67" s="56" t="s">
        <v>20</v>
      </c>
      <c r="F67" s="47"/>
      <c r="G67" s="55"/>
      <c r="H67" s="41"/>
      <c r="I67" s="52"/>
      <c r="J67" s="52"/>
      <c r="K67" s="41"/>
    </row>
    <row r="68" spans="1:11" ht="35.25" customHeight="1" x14ac:dyDescent="0.25">
      <c r="A68" s="49" t="s">
        <v>21</v>
      </c>
      <c r="B68" s="50" t="s">
        <v>123</v>
      </c>
      <c r="C68" s="48" t="s">
        <v>124</v>
      </c>
      <c r="D68" s="56" t="s">
        <v>370</v>
      </c>
      <c r="E68" s="73">
        <v>162346</v>
      </c>
      <c r="F68" s="54"/>
      <c r="G68" s="74"/>
      <c r="H68" s="75"/>
      <c r="I68" s="52"/>
      <c r="J68" s="52"/>
      <c r="K68" s="41"/>
    </row>
    <row r="69" spans="1:11" ht="15" customHeight="1" x14ac:dyDescent="0.25">
      <c r="A69" s="49" t="s">
        <v>125</v>
      </c>
      <c r="B69" s="59" t="s">
        <v>126</v>
      </c>
      <c r="C69" s="76" t="s">
        <v>312</v>
      </c>
      <c r="D69" s="322" t="s">
        <v>370</v>
      </c>
      <c r="E69" s="56">
        <v>9142.4120000000003</v>
      </c>
      <c r="F69" s="54"/>
      <c r="G69" s="51"/>
      <c r="H69" s="75"/>
      <c r="I69" s="52"/>
      <c r="J69" s="52"/>
      <c r="K69" s="41"/>
    </row>
    <row r="70" spans="1:11" x14ac:dyDescent="0.25">
      <c r="A70" s="49" t="s">
        <v>128</v>
      </c>
      <c r="B70" s="59" t="s">
        <v>129</v>
      </c>
      <c r="C70" s="76" t="s">
        <v>312</v>
      </c>
      <c r="D70" s="323"/>
      <c r="E70" s="56">
        <v>6457.1</v>
      </c>
      <c r="F70" s="54"/>
      <c r="G70" s="51"/>
      <c r="H70" s="77"/>
      <c r="I70" s="52"/>
      <c r="J70" s="52"/>
      <c r="K70" s="41"/>
    </row>
    <row r="71" spans="1:11" x14ac:dyDescent="0.25">
      <c r="A71" s="49" t="s">
        <v>130</v>
      </c>
      <c r="B71" s="59" t="s">
        <v>131</v>
      </c>
      <c r="C71" s="76" t="s">
        <v>312</v>
      </c>
      <c r="D71" s="323"/>
      <c r="E71" s="56">
        <v>1601</v>
      </c>
      <c r="F71" s="54"/>
      <c r="G71" s="51"/>
      <c r="H71" s="77"/>
      <c r="I71" s="52"/>
      <c r="J71" s="52"/>
      <c r="K71" s="41"/>
    </row>
    <row r="72" spans="1:11" x14ac:dyDescent="0.25">
      <c r="A72" s="49" t="s">
        <v>132</v>
      </c>
      <c r="B72" s="59" t="s">
        <v>133</v>
      </c>
      <c r="C72" s="76" t="s">
        <v>312</v>
      </c>
      <c r="D72" s="324"/>
      <c r="E72" s="56">
        <v>1084.3119999999999</v>
      </c>
      <c r="F72" s="54"/>
      <c r="G72" s="51"/>
      <c r="H72" s="77"/>
      <c r="I72" s="52"/>
      <c r="J72" s="52"/>
      <c r="K72" s="41"/>
    </row>
    <row r="73" spans="1:11" x14ac:dyDescent="0.25">
      <c r="A73" s="49" t="s">
        <v>134</v>
      </c>
      <c r="B73" s="59" t="s">
        <v>135</v>
      </c>
      <c r="C73" s="76" t="s">
        <v>312</v>
      </c>
      <c r="D73" s="73">
        <v>0</v>
      </c>
      <c r="E73" s="69">
        <v>0</v>
      </c>
      <c r="F73" s="54"/>
      <c r="G73" s="51"/>
      <c r="H73" s="77"/>
      <c r="I73" s="52"/>
      <c r="J73" s="52"/>
      <c r="K73" s="41"/>
    </row>
    <row r="74" spans="1:11" ht="30" customHeight="1" x14ac:dyDescent="0.25">
      <c r="A74" s="49" t="s">
        <v>136</v>
      </c>
      <c r="B74" s="59" t="s">
        <v>137</v>
      </c>
      <c r="C74" s="76" t="s">
        <v>138</v>
      </c>
      <c r="D74" s="70">
        <f>SUM(D75:D78)</f>
        <v>46595.75</v>
      </c>
      <c r="E74" s="56">
        <v>46069.077699999994</v>
      </c>
      <c r="F74" s="54"/>
      <c r="G74" s="78"/>
      <c r="H74" s="78"/>
      <c r="I74" s="52"/>
      <c r="J74" s="52"/>
      <c r="K74" s="41"/>
    </row>
    <row r="75" spans="1:11" x14ac:dyDescent="0.25">
      <c r="A75" s="49" t="s">
        <v>139</v>
      </c>
      <c r="B75" s="59" t="s">
        <v>129</v>
      </c>
      <c r="C75" s="76" t="s">
        <v>138</v>
      </c>
      <c r="D75" s="19">
        <v>5340.54</v>
      </c>
      <c r="E75" s="56">
        <v>6017.6331</v>
      </c>
      <c r="F75" s="54"/>
      <c r="G75" s="78"/>
      <c r="H75" s="77"/>
      <c r="I75" s="52"/>
      <c r="J75" s="52"/>
      <c r="K75" s="41"/>
    </row>
    <row r="76" spans="1:11" x14ac:dyDescent="0.25">
      <c r="A76" s="49" t="s">
        <v>140</v>
      </c>
      <c r="B76" s="59" t="s">
        <v>131</v>
      </c>
      <c r="C76" s="76" t="s">
        <v>138</v>
      </c>
      <c r="D76" s="19">
        <v>3814.06</v>
      </c>
      <c r="E76" s="56">
        <v>3294.5740000000005</v>
      </c>
      <c r="F76" s="54"/>
      <c r="G76" s="78"/>
      <c r="H76" s="77"/>
      <c r="I76" s="52"/>
      <c r="J76" s="52"/>
      <c r="K76" s="41"/>
    </row>
    <row r="77" spans="1:11" x14ac:dyDescent="0.25">
      <c r="A77" s="49" t="s">
        <v>141</v>
      </c>
      <c r="B77" s="59" t="s">
        <v>133</v>
      </c>
      <c r="C77" s="76" t="s">
        <v>138</v>
      </c>
      <c r="D77" s="19">
        <v>14356.5</v>
      </c>
      <c r="E77" s="56">
        <v>14420.609</v>
      </c>
      <c r="F77" s="54"/>
      <c r="G77" s="78"/>
      <c r="H77" s="77"/>
      <c r="I77" s="52"/>
      <c r="J77" s="52"/>
      <c r="K77" s="41"/>
    </row>
    <row r="78" spans="1:11" x14ac:dyDescent="0.25">
      <c r="A78" s="49" t="s">
        <v>142</v>
      </c>
      <c r="B78" s="59" t="s">
        <v>135</v>
      </c>
      <c r="C78" s="76" t="s">
        <v>138</v>
      </c>
      <c r="D78" s="19">
        <v>23084.65</v>
      </c>
      <c r="E78" s="56">
        <v>22336.261599999998</v>
      </c>
      <c r="F78" s="54"/>
      <c r="G78" s="78"/>
      <c r="H78" s="77"/>
      <c r="I78" s="52"/>
      <c r="J78" s="52"/>
      <c r="K78" s="41"/>
    </row>
    <row r="79" spans="1:11" ht="30" customHeight="1" x14ac:dyDescent="0.25">
      <c r="A79" s="49" t="s">
        <v>143</v>
      </c>
      <c r="B79" s="59" t="s">
        <v>144</v>
      </c>
      <c r="C79" s="76" t="s">
        <v>138</v>
      </c>
      <c r="D79" s="70">
        <f>SUM(D80:D83)</f>
        <v>64286.92</v>
      </c>
      <c r="E79" s="56">
        <v>62339.221999999994</v>
      </c>
      <c r="F79" s="54"/>
      <c r="G79" s="51"/>
      <c r="H79" s="77"/>
      <c r="I79" s="52"/>
      <c r="J79" s="52"/>
      <c r="K79" s="41"/>
    </row>
    <row r="80" spans="1:11" x14ac:dyDescent="0.25">
      <c r="A80" s="49" t="s">
        <v>145</v>
      </c>
      <c r="B80" s="59" t="s">
        <v>129</v>
      </c>
      <c r="C80" s="76" t="s">
        <v>138</v>
      </c>
      <c r="D80" s="19">
        <v>19593.95</v>
      </c>
      <c r="E80" s="56">
        <v>19481.150000000001</v>
      </c>
      <c r="F80" s="54"/>
      <c r="G80" s="51"/>
      <c r="H80" s="77"/>
      <c r="I80" s="52"/>
      <c r="J80" s="52"/>
      <c r="K80" s="41"/>
    </row>
    <row r="81" spans="1:105" x14ac:dyDescent="0.25">
      <c r="A81" s="49" t="s">
        <v>146</v>
      </c>
      <c r="B81" s="59" t="s">
        <v>131</v>
      </c>
      <c r="C81" s="76" t="s">
        <v>138</v>
      </c>
      <c r="D81" s="19">
        <v>15848.7</v>
      </c>
      <c r="E81" s="56">
        <v>15797.1</v>
      </c>
      <c r="F81" s="54"/>
      <c r="G81" s="51"/>
      <c r="H81" s="77"/>
      <c r="I81" s="52"/>
      <c r="J81" s="52"/>
      <c r="K81" s="41"/>
    </row>
    <row r="82" spans="1:105" x14ac:dyDescent="0.25">
      <c r="A82" s="49" t="s">
        <v>147</v>
      </c>
      <c r="B82" s="59" t="s">
        <v>133</v>
      </c>
      <c r="C82" s="76" t="s">
        <v>138</v>
      </c>
      <c r="D82" s="19">
        <v>28844.27</v>
      </c>
      <c r="E82" s="56">
        <v>27060.971999999998</v>
      </c>
      <c r="F82" s="54"/>
      <c r="G82" s="51"/>
      <c r="H82" s="77"/>
      <c r="I82" s="52"/>
      <c r="J82" s="52"/>
      <c r="K82" s="41"/>
    </row>
    <row r="83" spans="1:105" x14ac:dyDescent="0.25">
      <c r="A83" s="49" t="s">
        <v>148</v>
      </c>
      <c r="B83" s="59" t="s">
        <v>135</v>
      </c>
      <c r="C83" s="76" t="s">
        <v>138</v>
      </c>
      <c r="D83" s="73">
        <v>0</v>
      </c>
      <c r="E83" s="69">
        <v>0</v>
      </c>
      <c r="F83" s="54"/>
      <c r="G83" s="51"/>
      <c r="H83" s="77"/>
      <c r="I83" s="52"/>
      <c r="J83" s="52"/>
      <c r="K83" s="41"/>
    </row>
    <row r="84" spans="1:105" ht="15" customHeight="1" x14ac:dyDescent="0.25">
      <c r="A84" s="49" t="s">
        <v>149</v>
      </c>
      <c r="B84" s="59" t="s">
        <v>150</v>
      </c>
      <c r="C84" s="76" t="s">
        <v>151</v>
      </c>
      <c r="D84" s="70">
        <f>SUM(D85:D88)</f>
        <v>27906.800000000003</v>
      </c>
      <c r="E84" s="56">
        <v>28176.171999999999</v>
      </c>
      <c r="F84" s="54"/>
      <c r="G84" s="51"/>
      <c r="H84" s="77"/>
      <c r="I84" s="52"/>
      <c r="J84" s="52"/>
      <c r="K84" s="41"/>
    </row>
    <row r="85" spans="1:105" x14ac:dyDescent="0.25">
      <c r="A85" s="49" t="s">
        <v>152</v>
      </c>
      <c r="B85" s="59" t="s">
        <v>129</v>
      </c>
      <c r="C85" s="76" t="s">
        <v>151</v>
      </c>
      <c r="D85" s="19">
        <v>3087.22</v>
      </c>
      <c r="E85" s="56">
        <v>3410.723</v>
      </c>
      <c r="F85" s="54"/>
      <c r="G85" s="51"/>
      <c r="H85" s="77"/>
      <c r="I85" s="52"/>
      <c r="J85" s="52"/>
      <c r="K85" s="41"/>
    </row>
    <row r="86" spans="1:105" x14ac:dyDescent="0.25">
      <c r="A86" s="49" t="s">
        <v>153</v>
      </c>
      <c r="B86" s="59" t="s">
        <v>131</v>
      </c>
      <c r="C86" s="76" t="s">
        <v>151</v>
      </c>
      <c r="D86" s="19">
        <v>2767.95</v>
      </c>
      <c r="E86" s="56">
        <v>2431.6940000000004</v>
      </c>
      <c r="F86" s="54"/>
      <c r="G86" s="51"/>
      <c r="H86" s="77"/>
      <c r="I86" s="52"/>
      <c r="J86" s="52"/>
      <c r="K86" s="41"/>
    </row>
    <row r="87" spans="1:105" x14ac:dyDescent="0.25">
      <c r="A87" s="49" t="s">
        <v>154</v>
      </c>
      <c r="B87" s="59" t="s">
        <v>133</v>
      </c>
      <c r="C87" s="76" t="s">
        <v>151</v>
      </c>
      <c r="D87" s="19">
        <v>10968.1</v>
      </c>
      <c r="E87" s="56">
        <v>11190.009</v>
      </c>
      <c r="F87" s="54"/>
      <c r="G87" s="51"/>
      <c r="H87" s="77"/>
      <c r="I87" s="52"/>
      <c r="J87" s="52"/>
      <c r="K87" s="41"/>
    </row>
    <row r="88" spans="1:105" x14ac:dyDescent="0.25">
      <c r="A88" s="49" t="s">
        <v>155</v>
      </c>
      <c r="B88" s="59" t="s">
        <v>135</v>
      </c>
      <c r="C88" s="76" t="s">
        <v>151</v>
      </c>
      <c r="D88" s="19">
        <v>11083.53</v>
      </c>
      <c r="E88" s="56">
        <v>11143.745999999999</v>
      </c>
      <c r="F88" s="54"/>
      <c r="G88" s="51"/>
      <c r="H88" s="77"/>
      <c r="I88" s="52"/>
      <c r="J88" s="52"/>
      <c r="K88" s="41"/>
    </row>
    <row r="89" spans="1:105" ht="15" customHeight="1" x14ac:dyDescent="0.25">
      <c r="A89" s="49" t="s">
        <v>156</v>
      </c>
      <c r="B89" s="59" t="s">
        <v>157</v>
      </c>
      <c r="C89" s="76" t="s">
        <v>158</v>
      </c>
      <c r="D89" s="79" t="s">
        <v>370</v>
      </c>
      <c r="E89" s="80">
        <v>0.02</v>
      </c>
      <c r="F89" s="54"/>
      <c r="G89" s="51"/>
      <c r="H89" s="81"/>
      <c r="I89" s="52"/>
      <c r="J89" s="52"/>
      <c r="K89" s="41"/>
    </row>
    <row r="90" spans="1:105" ht="29.25" customHeight="1" x14ac:dyDescent="0.25">
      <c r="A90" s="49" t="s">
        <v>159</v>
      </c>
      <c r="B90" s="59" t="s">
        <v>160</v>
      </c>
      <c r="C90" s="82" t="s">
        <v>23</v>
      </c>
      <c r="D90" s="70" t="s">
        <v>370</v>
      </c>
      <c r="E90" s="56">
        <v>2594965.9210000001</v>
      </c>
      <c r="F90" s="83"/>
      <c r="G90" s="74"/>
      <c r="H90" s="75"/>
      <c r="I90" s="52"/>
      <c r="J90" s="52"/>
      <c r="K90" s="41"/>
    </row>
    <row r="91" spans="1:105" ht="34.5" customHeight="1" x14ac:dyDescent="0.25">
      <c r="A91" s="49" t="s">
        <v>161</v>
      </c>
      <c r="B91" s="50" t="s">
        <v>162</v>
      </c>
      <c r="C91" s="84" t="s">
        <v>23</v>
      </c>
      <c r="D91" s="70" t="s">
        <v>370</v>
      </c>
      <c r="E91" s="56">
        <v>845162</v>
      </c>
      <c r="F91" s="54"/>
      <c r="G91" s="74"/>
      <c r="H91" s="51"/>
      <c r="I91" s="52"/>
      <c r="J91" s="52"/>
    </row>
    <row r="92" spans="1:105" ht="51" customHeight="1" x14ac:dyDescent="0.25">
      <c r="A92" s="49" t="s">
        <v>163</v>
      </c>
      <c r="B92" s="50" t="s">
        <v>164</v>
      </c>
      <c r="C92" s="48" t="s">
        <v>158</v>
      </c>
      <c r="D92" s="85" t="s">
        <v>165</v>
      </c>
      <c r="E92" s="85" t="s">
        <v>20</v>
      </c>
      <c r="F92" s="47" t="s">
        <v>20</v>
      </c>
      <c r="G92" s="51"/>
      <c r="H92" s="51"/>
    </row>
    <row r="93" spans="1:105" x14ac:dyDescent="0.25">
      <c r="H93" s="51"/>
    </row>
    <row r="94" spans="1:105" s="88" customFormat="1" x14ac:dyDescent="0.25">
      <c r="A94" s="86"/>
      <c r="B94" s="87" t="s">
        <v>166</v>
      </c>
      <c r="C94" s="86"/>
      <c r="D94" s="86"/>
      <c r="E94" s="86"/>
      <c r="F94" s="86"/>
      <c r="G94" s="86"/>
      <c r="H94" s="51"/>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row>
    <row r="95" spans="1:105" s="88" customFormat="1" ht="66" customHeight="1" x14ac:dyDescent="0.25">
      <c r="A95" s="325" t="s">
        <v>189</v>
      </c>
      <c r="B95" s="325"/>
      <c r="C95" s="325"/>
      <c r="D95" s="325"/>
      <c r="E95" s="325"/>
      <c r="F95" s="325"/>
      <c r="G95" s="89"/>
      <c r="H95" s="90"/>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89"/>
      <c r="BU95" s="89"/>
      <c r="BV95" s="89"/>
      <c r="BW95" s="89"/>
      <c r="BX95" s="89"/>
      <c r="BY95" s="89"/>
      <c r="BZ95" s="89"/>
      <c r="CA95" s="89"/>
      <c r="CB95" s="89"/>
      <c r="CC95" s="89"/>
      <c r="CD95" s="89"/>
      <c r="CE95" s="89"/>
      <c r="CF95" s="89"/>
      <c r="CG95" s="89"/>
      <c r="CH95" s="89"/>
      <c r="CI95" s="89"/>
      <c r="CJ95" s="89"/>
      <c r="CK95" s="89"/>
      <c r="CL95" s="89"/>
      <c r="CM95" s="89"/>
      <c r="CN95" s="89"/>
      <c r="CO95" s="89"/>
      <c r="CP95" s="89"/>
      <c r="CQ95" s="89"/>
      <c r="CR95" s="89"/>
      <c r="CS95" s="89"/>
      <c r="CT95" s="89"/>
      <c r="CU95" s="89"/>
      <c r="CV95" s="89"/>
      <c r="CW95" s="89"/>
      <c r="CX95" s="89"/>
      <c r="CY95" s="89"/>
      <c r="CZ95" s="89"/>
      <c r="DA95" s="89"/>
    </row>
    <row r="96" spans="1:105" s="88" customFormat="1" ht="30.75" customHeight="1" x14ac:dyDescent="0.25">
      <c r="A96" s="325" t="s">
        <v>190</v>
      </c>
      <c r="B96" s="325"/>
      <c r="C96" s="325"/>
      <c r="D96" s="325"/>
      <c r="E96" s="325"/>
      <c r="F96" s="325"/>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89"/>
      <c r="BU96" s="89"/>
      <c r="BV96" s="89"/>
      <c r="BW96" s="89"/>
      <c r="BX96" s="89"/>
      <c r="BY96" s="89"/>
      <c r="BZ96" s="89"/>
      <c r="CA96" s="89"/>
      <c r="CB96" s="89"/>
      <c r="CC96" s="89"/>
      <c r="CD96" s="89"/>
      <c r="CE96" s="89"/>
      <c r="CF96" s="89"/>
      <c r="CG96" s="89"/>
      <c r="CH96" s="89"/>
      <c r="CI96" s="89"/>
      <c r="CJ96" s="89"/>
      <c r="CK96" s="89"/>
      <c r="CL96" s="89"/>
      <c r="CM96" s="89"/>
      <c r="CN96" s="89"/>
      <c r="CO96" s="89"/>
      <c r="CP96" s="89"/>
      <c r="CQ96" s="89"/>
      <c r="CR96" s="89"/>
      <c r="CS96" s="89"/>
      <c r="CT96" s="89"/>
      <c r="CU96" s="89"/>
      <c r="CV96" s="89"/>
      <c r="CW96" s="89"/>
      <c r="CX96" s="89"/>
      <c r="CY96" s="89"/>
      <c r="CZ96" s="89"/>
      <c r="DA96" s="89"/>
    </row>
    <row r="97" spans="1:105" s="92" customFormat="1" ht="55.5" customHeight="1" x14ac:dyDescent="0.25">
      <c r="A97" s="326" t="s">
        <v>313</v>
      </c>
      <c r="B97" s="326"/>
      <c r="C97" s="326"/>
      <c r="D97" s="326"/>
      <c r="E97" s="326"/>
      <c r="F97" s="326"/>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1"/>
      <c r="BR97" s="91"/>
      <c r="BS97" s="91"/>
      <c r="BT97" s="91"/>
      <c r="BU97" s="91"/>
      <c r="BV97" s="91"/>
      <c r="BW97" s="91"/>
      <c r="BX97" s="91"/>
      <c r="BY97" s="91"/>
      <c r="BZ97" s="91"/>
      <c r="CA97" s="91"/>
      <c r="CB97" s="91"/>
      <c r="CC97" s="91"/>
      <c r="CD97" s="91"/>
      <c r="CE97" s="91"/>
      <c r="CF97" s="91"/>
      <c r="CG97" s="91"/>
      <c r="CH97" s="91"/>
      <c r="CI97" s="91"/>
      <c r="CJ97" s="91"/>
      <c r="CK97" s="91"/>
      <c r="CL97" s="91"/>
      <c r="CM97" s="91"/>
      <c r="CN97" s="91"/>
      <c r="CO97" s="91"/>
      <c r="CP97" s="91"/>
      <c r="CQ97" s="91"/>
      <c r="CR97" s="91"/>
      <c r="CS97" s="91"/>
      <c r="CT97" s="91"/>
      <c r="CU97" s="91"/>
      <c r="CV97" s="91"/>
      <c r="CW97" s="91"/>
      <c r="CX97" s="91"/>
      <c r="CY97" s="91"/>
      <c r="CZ97" s="91"/>
      <c r="DA97" s="91"/>
    </row>
    <row r="98" spans="1:105" s="88" customFormat="1" ht="36" customHeight="1" x14ac:dyDescent="0.25">
      <c r="A98" s="320" t="s">
        <v>192</v>
      </c>
      <c r="B98" s="320"/>
      <c r="C98" s="320"/>
      <c r="D98" s="320"/>
      <c r="E98" s="320"/>
      <c r="F98" s="320"/>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c r="BW98" s="93"/>
      <c r="BX98" s="93"/>
      <c r="BY98" s="93"/>
      <c r="BZ98" s="93"/>
      <c r="CA98" s="93"/>
      <c r="CB98" s="93"/>
      <c r="CC98" s="93"/>
      <c r="CD98" s="93"/>
      <c r="CE98" s="93"/>
      <c r="CF98" s="93"/>
      <c r="CG98" s="93"/>
      <c r="CH98" s="93"/>
      <c r="CI98" s="93"/>
      <c r="CJ98" s="93"/>
      <c r="CK98" s="93"/>
      <c r="CL98" s="93"/>
      <c r="CM98" s="93"/>
      <c r="CN98" s="93"/>
      <c r="CO98" s="93"/>
      <c r="CP98" s="93"/>
      <c r="CQ98" s="93"/>
      <c r="CR98" s="93"/>
      <c r="CS98" s="93"/>
      <c r="CT98" s="93"/>
      <c r="CU98" s="93"/>
      <c r="CV98" s="93"/>
      <c r="CW98" s="93"/>
      <c r="CX98" s="93"/>
      <c r="CY98" s="93"/>
      <c r="CZ98" s="93"/>
      <c r="DA98" s="93"/>
    </row>
    <row r="99" spans="1:105" s="88" customFormat="1" ht="44.25" customHeight="1" x14ac:dyDescent="0.25">
      <c r="A99" s="320" t="s">
        <v>193</v>
      </c>
      <c r="B99" s="320"/>
      <c r="C99" s="320"/>
      <c r="D99" s="320"/>
      <c r="E99" s="320"/>
      <c r="F99" s="320"/>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row>
    <row r="116" spans="4:5" x14ac:dyDescent="0.25">
      <c r="D116" s="52"/>
      <c r="E116" s="52"/>
    </row>
    <row r="117" spans="4:5" x14ac:dyDescent="0.25">
      <c r="D117" s="52"/>
      <c r="E117" s="52"/>
    </row>
  </sheetData>
  <mergeCells count="14">
    <mergeCell ref="A99:F99"/>
    <mergeCell ref="G16:G17"/>
    <mergeCell ref="D69:D72"/>
    <mergeCell ref="A95:F95"/>
    <mergeCell ref="A96:F96"/>
    <mergeCell ref="A97:F97"/>
    <mergeCell ref="A98:F98"/>
    <mergeCell ref="A6:F6"/>
    <mergeCell ref="A7:F7"/>
    <mergeCell ref="A8:F8"/>
    <mergeCell ref="A9:F9"/>
    <mergeCell ref="A16:A17"/>
    <mergeCell ref="B16:B17"/>
    <mergeCell ref="D16:E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05"/>
  <sheetViews>
    <sheetView topLeftCell="A22" zoomScale="88" zoomScaleNormal="88" workbookViewId="0">
      <selection activeCell="F28" sqref="F28"/>
    </sheetView>
  </sheetViews>
  <sheetFormatPr defaultColWidth="0.85546875" defaultRowHeight="15" x14ac:dyDescent="0.25"/>
  <cols>
    <col min="1" max="1" width="13" style="96" customWidth="1"/>
    <col min="2" max="2" width="50.28515625" style="96" customWidth="1"/>
    <col min="3" max="3" width="11" style="96" customWidth="1"/>
    <col min="4" max="4" width="27" style="221" customWidth="1"/>
    <col min="5" max="5" width="23.5703125" style="221" customWidth="1"/>
    <col min="6" max="6" width="64.5703125" style="96" customWidth="1"/>
    <col min="7" max="7" width="20.42578125" style="96" customWidth="1"/>
    <col min="8" max="8" width="8.7109375" style="96" hidden="1" customWidth="1"/>
    <col min="9" max="249" width="18.7109375" style="96" customWidth="1"/>
    <col min="250" max="250" width="8.85546875" style="96" customWidth="1"/>
    <col min="251" max="251" width="44" style="96" customWidth="1"/>
    <col min="252" max="252" width="11" style="96" customWidth="1"/>
    <col min="253" max="253" width="12.7109375" style="96" customWidth="1"/>
    <col min="254" max="254" width="12.5703125" style="96" customWidth="1"/>
    <col min="255" max="255" width="27.5703125" style="96" customWidth="1"/>
    <col min="256" max="256" width="0" style="96" hidden="1" customWidth="1"/>
    <col min="257" max="505" width="0.85546875" style="96"/>
    <col min="506" max="506" width="8.85546875" style="96" customWidth="1"/>
    <col min="507" max="507" width="44" style="96" customWidth="1"/>
    <col min="508" max="508" width="11" style="96" customWidth="1"/>
    <col min="509" max="509" width="12.7109375" style="96" customWidth="1"/>
    <col min="510" max="510" width="12.5703125" style="96" customWidth="1"/>
    <col min="511" max="511" width="27.5703125" style="96" customWidth="1"/>
    <col min="512" max="512" width="0" style="96" hidden="1" customWidth="1"/>
    <col min="513" max="761" width="0.85546875" style="96"/>
    <col min="762" max="762" width="8.85546875" style="96" customWidth="1"/>
    <col min="763" max="763" width="44" style="96" customWidth="1"/>
    <col min="764" max="764" width="11" style="96" customWidth="1"/>
    <col min="765" max="765" width="12.7109375" style="96" customWidth="1"/>
    <col min="766" max="766" width="12.5703125" style="96" customWidth="1"/>
    <col min="767" max="767" width="27.5703125" style="96" customWidth="1"/>
    <col min="768" max="768" width="0" style="96" hidden="1" customWidth="1"/>
    <col min="769" max="1017" width="0.85546875" style="96"/>
    <col min="1018" max="1018" width="8.85546875" style="96" customWidth="1"/>
    <col min="1019" max="1019" width="44" style="96" customWidth="1"/>
    <col min="1020" max="1020" width="11" style="96" customWidth="1"/>
    <col min="1021" max="1021" width="12.7109375" style="96" customWidth="1"/>
    <col min="1022" max="1022" width="12.5703125" style="96" customWidth="1"/>
    <col min="1023" max="1023" width="27.5703125" style="96" customWidth="1"/>
    <col min="1024" max="1024" width="0" style="96" hidden="1" customWidth="1"/>
    <col min="1025" max="1273" width="0.85546875" style="96"/>
    <col min="1274" max="1274" width="8.85546875" style="96" customWidth="1"/>
    <col min="1275" max="1275" width="44" style="96" customWidth="1"/>
    <col min="1276" max="1276" width="11" style="96" customWidth="1"/>
    <col min="1277" max="1277" width="12.7109375" style="96" customWidth="1"/>
    <col min="1278" max="1278" width="12.5703125" style="96" customWidth="1"/>
    <col min="1279" max="1279" width="27.5703125" style="96" customWidth="1"/>
    <col min="1280" max="1280" width="0" style="96" hidden="1" customWidth="1"/>
    <col min="1281" max="1529" width="0.85546875" style="96"/>
    <col min="1530" max="1530" width="8.85546875" style="96" customWidth="1"/>
    <col min="1531" max="1531" width="44" style="96" customWidth="1"/>
    <col min="1532" max="1532" width="11" style="96" customWidth="1"/>
    <col min="1533" max="1533" width="12.7109375" style="96" customWidth="1"/>
    <col min="1534" max="1534" width="12.5703125" style="96" customWidth="1"/>
    <col min="1535" max="1535" width="27.5703125" style="96" customWidth="1"/>
    <col min="1536" max="1536" width="0" style="96" hidden="1" customWidth="1"/>
    <col min="1537" max="1785" width="0.85546875" style="96"/>
    <col min="1786" max="1786" width="8.85546875" style="96" customWidth="1"/>
    <col min="1787" max="1787" width="44" style="96" customWidth="1"/>
    <col min="1788" max="1788" width="11" style="96" customWidth="1"/>
    <col min="1789" max="1789" width="12.7109375" style="96" customWidth="1"/>
    <col min="1790" max="1790" width="12.5703125" style="96" customWidth="1"/>
    <col min="1791" max="1791" width="27.5703125" style="96" customWidth="1"/>
    <col min="1792" max="1792" width="0" style="96" hidden="1" customWidth="1"/>
    <col min="1793" max="2041" width="0.85546875" style="96"/>
    <col min="2042" max="2042" width="8.85546875" style="96" customWidth="1"/>
    <col min="2043" max="2043" width="44" style="96" customWidth="1"/>
    <col min="2044" max="2044" width="11" style="96" customWidth="1"/>
    <col min="2045" max="2045" width="12.7109375" style="96" customWidth="1"/>
    <col min="2046" max="2046" width="12.5703125" style="96" customWidth="1"/>
    <col min="2047" max="2047" width="27.5703125" style="96" customWidth="1"/>
    <col min="2048" max="2048" width="0" style="96" hidden="1" customWidth="1"/>
    <col min="2049" max="2297" width="0.85546875" style="96"/>
    <col min="2298" max="2298" width="8.85546875" style="96" customWidth="1"/>
    <col min="2299" max="2299" width="44" style="96" customWidth="1"/>
    <col min="2300" max="2300" width="11" style="96" customWidth="1"/>
    <col min="2301" max="2301" width="12.7109375" style="96" customWidth="1"/>
    <col min="2302" max="2302" width="12.5703125" style="96" customWidth="1"/>
    <col min="2303" max="2303" width="27.5703125" style="96" customWidth="1"/>
    <col min="2304" max="2304" width="0" style="96" hidden="1" customWidth="1"/>
    <col min="2305" max="2553" width="0.85546875" style="96"/>
    <col min="2554" max="2554" width="8.85546875" style="96" customWidth="1"/>
    <col min="2555" max="2555" width="44" style="96" customWidth="1"/>
    <col min="2556" max="2556" width="11" style="96" customWidth="1"/>
    <col min="2557" max="2557" width="12.7109375" style="96" customWidth="1"/>
    <col min="2558" max="2558" width="12.5703125" style="96" customWidth="1"/>
    <col min="2559" max="2559" width="27.5703125" style="96" customWidth="1"/>
    <col min="2560" max="2560" width="0" style="96" hidden="1" customWidth="1"/>
    <col min="2561" max="2809" width="0.85546875" style="96"/>
    <col min="2810" max="2810" width="8.85546875" style="96" customWidth="1"/>
    <col min="2811" max="2811" width="44" style="96" customWidth="1"/>
    <col min="2812" max="2812" width="11" style="96" customWidth="1"/>
    <col min="2813" max="2813" width="12.7109375" style="96" customWidth="1"/>
    <col min="2814" max="2814" width="12.5703125" style="96" customWidth="1"/>
    <col min="2815" max="2815" width="27.5703125" style="96" customWidth="1"/>
    <col min="2816" max="2816" width="0" style="96" hidden="1" customWidth="1"/>
    <col min="2817" max="3065" width="0.85546875" style="96"/>
    <col min="3066" max="3066" width="8.85546875" style="96" customWidth="1"/>
    <col min="3067" max="3067" width="44" style="96" customWidth="1"/>
    <col min="3068" max="3068" width="11" style="96" customWidth="1"/>
    <col min="3069" max="3069" width="12.7109375" style="96" customWidth="1"/>
    <col min="3070" max="3070" width="12.5703125" style="96" customWidth="1"/>
    <col min="3071" max="3071" width="27.5703125" style="96" customWidth="1"/>
    <col min="3072" max="3072" width="0" style="96" hidden="1" customWidth="1"/>
    <col min="3073" max="3321" width="0.85546875" style="96"/>
    <col min="3322" max="3322" width="8.85546875" style="96" customWidth="1"/>
    <col min="3323" max="3323" width="44" style="96" customWidth="1"/>
    <col min="3324" max="3324" width="11" style="96" customWidth="1"/>
    <col min="3325" max="3325" width="12.7109375" style="96" customWidth="1"/>
    <col min="3326" max="3326" width="12.5703125" style="96" customWidth="1"/>
    <col min="3327" max="3327" width="27.5703125" style="96" customWidth="1"/>
    <col min="3328" max="3328" width="0" style="96" hidden="1" customWidth="1"/>
    <col min="3329" max="3577" width="0.85546875" style="96"/>
    <col min="3578" max="3578" width="8.85546875" style="96" customWidth="1"/>
    <col min="3579" max="3579" width="44" style="96" customWidth="1"/>
    <col min="3580" max="3580" width="11" style="96" customWidth="1"/>
    <col min="3581" max="3581" width="12.7109375" style="96" customWidth="1"/>
    <col min="3582" max="3582" width="12.5703125" style="96" customWidth="1"/>
    <col min="3583" max="3583" width="27.5703125" style="96" customWidth="1"/>
    <col min="3584" max="3584" width="0" style="96" hidden="1" customWidth="1"/>
    <col min="3585" max="3833" width="0.85546875" style="96"/>
    <col min="3834" max="3834" width="8.85546875" style="96" customWidth="1"/>
    <col min="3835" max="3835" width="44" style="96" customWidth="1"/>
    <col min="3836" max="3836" width="11" style="96" customWidth="1"/>
    <col min="3837" max="3837" width="12.7109375" style="96" customWidth="1"/>
    <col min="3838" max="3838" width="12.5703125" style="96" customWidth="1"/>
    <col min="3839" max="3839" width="27.5703125" style="96" customWidth="1"/>
    <col min="3840" max="3840" width="0" style="96" hidden="1" customWidth="1"/>
    <col min="3841" max="4089" width="0.85546875" style="96"/>
    <col min="4090" max="4090" width="8.85546875" style="96" customWidth="1"/>
    <col min="4091" max="4091" width="44" style="96" customWidth="1"/>
    <col min="4092" max="4092" width="11" style="96" customWidth="1"/>
    <col min="4093" max="4093" width="12.7109375" style="96" customWidth="1"/>
    <col min="4094" max="4094" width="12.5703125" style="96" customWidth="1"/>
    <col min="4095" max="4095" width="27.5703125" style="96" customWidth="1"/>
    <col min="4096" max="4096" width="0" style="96" hidden="1" customWidth="1"/>
    <col min="4097" max="4345" width="0.85546875" style="96"/>
    <col min="4346" max="4346" width="8.85546875" style="96" customWidth="1"/>
    <col min="4347" max="4347" width="44" style="96" customWidth="1"/>
    <col min="4348" max="4348" width="11" style="96" customWidth="1"/>
    <col min="4349" max="4349" width="12.7109375" style="96" customWidth="1"/>
    <col min="4350" max="4350" width="12.5703125" style="96" customWidth="1"/>
    <col min="4351" max="4351" width="27.5703125" style="96" customWidth="1"/>
    <col min="4352" max="4352" width="0" style="96" hidden="1" customWidth="1"/>
    <col min="4353" max="4601" width="0.85546875" style="96"/>
    <col min="4602" max="4602" width="8.85546875" style="96" customWidth="1"/>
    <col min="4603" max="4603" width="44" style="96" customWidth="1"/>
    <col min="4604" max="4604" width="11" style="96" customWidth="1"/>
    <col min="4605" max="4605" width="12.7109375" style="96" customWidth="1"/>
    <col min="4606" max="4606" width="12.5703125" style="96" customWidth="1"/>
    <col min="4607" max="4607" width="27.5703125" style="96" customWidth="1"/>
    <col min="4608" max="4608" width="0" style="96" hidden="1" customWidth="1"/>
    <col min="4609" max="4857" width="0.85546875" style="96"/>
    <col min="4858" max="4858" width="8.85546875" style="96" customWidth="1"/>
    <col min="4859" max="4859" width="44" style="96" customWidth="1"/>
    <col min="4860" max="4860" width="11" style="96" customWidth="1"/>
    <col min="4861" max="4861" width="12.7109375" style="96" customWidth="1"/>
    <col min="4862" max="4862" width="12.5703125" style="96" customWidth="1"/>
    <col min="4863" max="4863" width="27.5703125" style="96" customWidth="1"/>
    <col min="4864" max="4864" width="0" style="96" hidden="1" customWidth="1"/>
    <col min="4865" max="5113" width="0.85546875" style="96"/>
    <col min="5114" max="5114" width="8.85546875" style="96" customWidth="1"/>
    <col min="5115" max="5115" width="44" style="96" customWidth="1"/>
    <col min="5116" max="5116" width="11" style="96" customWidth="1"/>
    <col min="5117" max="5117" width="12.7109375" style="96" customWidth="1"/>
    <col min="5118" max="5118" width="12.5703125" style="96" customWidth="1"/>
    <col min="5119" max="5119" width="27.5703125" style="96" customWidth="1"/>
    <col min="5120" max="5120" width="0" style="96" hidden="1" customWidth="1"/>
    <col min="5121" max="5369" width="0.85546875" style="96"/>
    <col min="5370" max="5370" width="8.85546875" style="96" customWidth="1"/>
    <col min="5371" max="5371" width="44" style="96" customWidth="1"/>
    <col min="5372" max="5372" width="11" style="96" customWidth="1"/>
    <col min="5373" max="5373" width="12.7109375" style="96" customWidth="1"/>
    <col min="5374" max="5374" width="12.5703125" style="96" customWidth="1"/>
    <col min="5375" max="5375" width="27.5703125" style="96" customWidth="1"/>
    <col min="5376" max="5376" width="0" style="96" hidden="1" customWidth="1"/>
    <col min="5377" max="5625" width="0.85546875" style="96"/>
    <col min="5626" max="5626" width="8.85546875" style="96" customWidth="1"/>
    <col min="5627" max="5627" width="44" style="96" customWidth="1"/>
    <col min="5628" max="5628" width="11" style="96" customWidth="1"/>
    <col min="5629" max="5629" width="12.7109375" style="96" customWidth="1"/>
    <col min="5630" max="5630" width="12.5703125" style="96" customWidth="1"/>
    <col min="5631" max="5631" width="27.5703125" style="96" customWidth="1"/>
    <col min="5632" max="5632" width="0" style="96" hidden="1" customWidth="1"/>
    <col min="5633" max="5881" width="0.85546875" style="96"/>
    <col min="5882" max="5882" width="8.85546875" style="96" customWidth="1"/>
    <col min="5883" max="5883" width="44" style="96" customWidth="1"/>
    <col min="5884" max="5884" width="11" style="96" customWidth="1"/>
    <col min="5885" max="5885" width="12.7109375" style="96" customWidth="1"/>
    <col min="5886" max="5886" width="12.5703125" style="96" customWidth="1"/>
    <col min="5887" max="5887" width="27.5703125" style="96" customWidth="1"/>
    <col min="5888" max="5888" width="0" style="96" hidden="1" customWidth="1"/>
    <col min="5889" max="6137" width="0.85546875" style="96"/>
    <col min="6138" max="6138" width="8.85546875" style="96" customWidth="1"/>
    <col min="6139" max="6139" width="44" style="96" customWidth="1"/>
    <col min="6140" max="6140" width="11" style="96" customWidth="1"/>
    <col min="6141" max="6141" width="12.7109375" style="96" customWidth="1"/>
    <col min="6142" max="6142" width="12.5703125" style="96" customWidth="1"/>
    <col min="6143" max="6143" width="27.5703125" style="96" customWidth="1"/>
    <col min="6144" max="6144" width="0" style="96" hidden="1" customWidth="1"/>
    <col min="6145" max="6393" width="0.85546875" style="96"/>
    <col min="6394" max="6394" width="8.85546875" style="96" customWidth="1"/>
    <col min="6395" max="6395" width="44" style="96" customWidth="1"/>
    <col min="6396" max="6396" width="11" style="96" customWidth="1"/>
    <col min="6397" max="6397" width="12.7109375" style="96" customWidth="1"/>
    <col min="6398" max="6398" width="12.5703125" style="96" customWidth="1"/>
    <col min="6399" max="6399" width="27.5703125" style="96" customWidth="1"/>
    <col min="6400" max="6400" width="0" style="96" hidden="1" customWidth="1"/>
    <col min="6401" max="6649" width="0.85546875" style="96"/>
    <col min="6650" max="6650" width="8.85546875" style="96" customWidth="1"/>
    <col min="6651" max="6651" width="44" style="96" customWidth="1"/>
    <col min="6652" max="6652" width="11" style="96" customWidth="1"/>
    <col min="6653" max="6653" width="12.7109375" style="96" customWidth="1"/>
    <col min="6654" max="6654" width="12.5703125" style="96" customWidth="1"/>
    <col min="6655" max="6655" width="27.5703125" style="96" customWidth="1"/>
    <col min="6656" max="6656" width="0" style="96" hidden="1" customWidth="1"/>
    <col min="6657" max="6905" width="0.85546875" style="96"/>
    <col min="6906" max="6906" width="8.85546875" style="96" customWidth="1"/>
    <col min="6907" max="6907" width="44" style="96" customWidth="1"/>
    <col min="6908" max="6908" width="11" style="96" customWidth="1"/>
    <col min="6909" max="6909" width="12.7109375" style="96" customWidth="1"/>
    <col min="6910" max="6910" width="12.5703125" style="96" customWidth="1"/>
    <col min="6911" max="6911" width="27.5703125" style="96" customWidth="1"/>
    <col min="6912" max="6912" width="0" style="96" hidden="1" customWidth="1"/>
    <col min="6913" max="7161" width="0.85546875" style="96"/>
    <col min="7162" max="7162" width="8.85546875" style="96" customWidth="1"/>
    <col min="7163" max="7163" width="44" style="96" customWidth="1"/>
    <col min="7164" max="7164" width="11" style="96" customWidth="1"/>
    <col min="7165" max="7165" width="12.7109375" style="96" customWidth="1"/>
    <col min="7166" max="7166" width="12.5703125" style="96" customWidth="1"/>
    <col min="7167" max="7167" width="27.5703125" style="96" customWidth="1"/>
    <col min="7168" max="7168" width="0" style="96" hidden="1" customWidth="1"/>
    <col min="7169" max="7417" width="0.85546875" style="96"/>
    <col min="7418" max="7418" width="8.85546875" style="96" customWidth="1"/>
    <col min="7419" max="7419" width="44" style="96" customWidth="1"/>
    <col min="7420" max="7420" width="11" style="96" customWidth="1"/>
    <col min="7421" max="7421" width="12.7109375" style="96" customWidth="1"/>
    <col min="7422" max="7422" width="12.5703125" style="96" customWidth="1"/>
    <col min="7423" max="7423" width="27.5703125" style="96" customWidth="1"/>
    <col min="7424" max="7424" width="0" style="96" hidden="1" customWidth="1"/>
    <col min="7425" max="7673" width="0.85546875" style="96"/>
    <col min="7674" max="7674" width="8.85546875" style="96" customWidth="1"/>
    <col min="7675" max="7675" width="44" style="96" customWidth="1"/>
    <col min="7676" max="7676" width="11" style="96" customWidth="1"/>
    <col min="7677" max="7677" width="12.7109375" style="96" customWidth="1"/>
    <col min="7678" max="7678" width="12.5703125" style="96" customWidth="1"/>
    <col min="7679" max="7679" width="27.5703125" style="96" customWidth="1"/>
    <col min="7680" max="7680" width="0" style="96" hidden="1" customWidth="1"/>
    <col min="7681" max="7929" width="0.85546875" style="96"/>
    <col min="7930" max="7930" width="8.85546875" style="96" customWidth="1"/>
    <col min="7931" max="7931" width="44" style="96" customWidth="1"/>
    <col min="7932" max="7932" width="11" style="96" customWidth="1"/>
    <col min="7933" max="7933" width="12.7109375" style="96" customWidth="1"/>
    <col min="7934" max="7934" width="12.5703125" style="96" customWidth="1"/>
    <col min="7935" max="7935" width="27.5703125" style="96" customWidth="1"/>
    <col min="7936" max="7936" width="0" style="96" hidden="1" customWidth="1"/>
    <col min="7937" max="8185" width="0.85546875" style="96"/>
    <col min="8186" max="8186" width="8.85546875" style="96" customWidth="1"/>
    <col min="8187" max="8187" width="44" style="96" customWidth="1"/>
    <col min="8188" max="8188" width="11" style="96" customWidth="1"/>
    <col min="8189" max="8189" width="12.7109375" style="96" customWidth="1"/>
    <col min="8190" max="8190" width="12.5703125" style="96" customWidth="1"/>
    <col min="8191" max="8191" width="27.5703125" style="96" customWidth="1"/>
    <col min="8192" max="8192" width="0" style="96" hidden="1" customWidth="1"/>
    <col min="8193" max="8441" width="0.85546875" style="96"/>
    <col min="8442" max="8442" width="8.85546875" style="96" customWidth="1"/>
    <col min="8443" max="8443" width="44" style="96" customWidth="1"/>
    <col min="8444" max="8444" width="11" style="96" customWidth="1"/>
    <col min="8445" max="8445" width="12.7109375" style="96" customWidth="1"/>
    <col min="8446" max="8446" width="12.5703125" style="96" customWidth="1"/>
    <col min="8447" max="8447" width="27.5703125" style="96" customWidth="1"/>
    <col min="8448" max="8448" width="0" style="96" hidden="1" customWidth="1"/>
    <col min="8449" max="8697" width="0.85546875" style="96"/>
    <col min="8698" max="8698" width="8.85546875" style="96" customWidth="1"/>
    <col min="8699" max="8699" width="44" style="96" customWidth="1"/>
    <col min="8700" max="8700" width="11" style="96" customWidth="1"/>
    <col min="8701" max="8701" width="12.7109375" style="96" customWidth="1"/>
    <col min="8702" max="8702" width="12.5703125" style="96" customWidth="1"/>
    <col min="8703" max="8703" width="27.5703125" style="96" customWidth="1"/>
    <col min="8704" max="8704" width="0" style="96" hidden="1" customWidth="1"/>
    <col min="8705" max="8953" width="0.85546875" style="96"/>
    <col min="8954" max="8954" width="8.85546875" style="96" customWidth="1"/>
    <col min="8955" max="8955" width="44" style="96" customWidth="1"/>
    <col min="8956" max="8956" width="11" style="96" customWidth="1"/>
    <col min="8957" max="8957" width="12.7109375" style="96" customWidth="1"/>
    <col min="8958" max="8958" width="12.5703125" style="96" customWidth="1"/>
    <col min="8959" max="8959" width="27.5703125" style="96" customWidth="1"/>
    <col min="8960" max="8960" width="0" style="96" hidden="1" customWidth="1"/>
    <col min="8961" max="9209" width="0.85546875" style="96"/>
    <col min="9210" max="9210" width="8.85546875" style="96" customWidth="1"/>
    <col min="9211" max="9211" width="44" style="96" customWidth="1"/>
    <col min="9212" max="9212" width="11" style="96" customWidth="1"/>
    <col min="9213" max="9213" width="12.7109375" style="96" customWidth="1"/>
    <col min="9214" max="9214" width="12.5703125" style="96" customWidth="1"/>
    <col min="9215" max="9215" width="27.5703125" style="96" customWidth="1"/>
    <col min="9216" max="9216" width="0" style="96" hidden="1" customWidth="1"/>
    <col min="9217" max="9465" width="0.85546875" style="96"/>
    <col min="9466" max="9466" width="8.85546875" style="96" customWidth="1"/>
    <col min="9467" max="9467" width="44" style="96" customWidth="1"/>
    <col min="9468" max="9468" width="11" style="96" customWidth="1"/>
    <col min="9469" max="9469" width="12.7109375" style="96" customWidth="1"/>
    <col min="9470" max="9470" width="12.5703125" style="96" customWidth="1"/>
    <col min="9471" max="9471" width="27.5703125" style="96" customWidth="1"/>
    <col min="9472" max="9472" width="0" style="96" hidden="1" customWidth="1"/>
    <col min="9473" max="9721" width="0.85546875" style="96"/>
    <col min="9722" max="9722" width="8.85546875" style="96" customWidth="1"/>
    <col min="9723" max="9723" width="44" style="96" customWidth="1"/>
    <col min="9724" max="9724" width="11" style="96" customWidth="1"/>
    <col min="9725" max="9725" width="12.7109375" style="96" customWidth="1"/>
    <col min="9726" max="9726" width="12.5703125" style="96" customWidth="1"/>
    <col min="9727" max="9727" width="27.5703125" style="96" customWidth="1"/>
    <col min="9728" max="9728" width="0" style="96" hidden="1" customWidth="1"/>
    <col min="9729" max="9977" width="0.85546875" style="96"/>
    <col min="9978" max="9978" width="8.85546875" style="96" customWidth="1"/>
    <col min="9979" max="9979" width="44" style="96" customWidth="1"/>
    <col min="9980" max="9980" width="11" style="96" customWidth="1"/>
    <col min="9981" max="9981" width="12.7109375" style="96" customWidth="1"/>
    <col min="9982" max="9982" width="12.5703125" style="96" customWidth="1"/>
    <col min="9983" max="9983" width="27.5703125" style="96" customWidth="1"/>
    <col min="9984" max="9984" width="0" style="96" hidden="1" customWidth="1"/>
    <col min="9985" max="10233" width="0.85546875" style="96"/>
    <col min="10234" max="10234" width="8.85546875" style="96" customWidth="1"/>
    <col min="10235" max="10235" width="44" style="96" customWidth="1"/>
    <col min="10236" max="10236" width="11" style="96" customWidth="1"/>
    <col min="10237" max="10237" width="12.7109375" style="96" customWidth="1"/>
    <col min="10238" max="10238" width="12.5703125" style="96" customWidth="1"/>
    <col min="10239" max="10239" width="27.5703125" style="96" customWidth="1"/>
    <col min="10240" max="10240" width="0" style="96" hidden="1" customWidth="1"/>
    <col min="10241" max="10489" width="0.85546875" style="96"/>
    <col min="10490" max="10490" width="8.85546875" style="96" customWidth="1"/>
    <col min="10491" max="10491" width="44" style="96" customWidth="1"/>
    <col min="10492" max="10492" width="11" style="96" customWidth="1"/>
    <col min="10493" max="10493" width="12.7109375" style="96" customWidth="1"/>
    <col min="10494" max="10494" width="12.5703125" style="96" customWidth="1"/>
    <col min="10495" max="10495" width="27.5703125" style="96" customWidth="1"/>
    <col min="10496" max="10496" width="0" style="96" hidden="1" customWidth="1"/>
    <col min="10497" max="10745" width="0.85546875" style="96"/>
    <col min="10746" max="10746" width="8.85546875" style="96" customWidth="1"/>
    <col min="10747" max="10747" width="44" style="96" customWidth="1"/>
    <col min="10748" max="10748" width="11" style="96" customWidth="1"/>
    <col min="10749" max="10749" width="12.7109375" style="96" customWidth="1"/>
    <col min="10750" max="10750" width="12.5703125" style="96" customWidth="1"/>
    <col min="10751" max="10751" width="27.5703125" style="96" customWidth="1"/>
    <col min="10752" max="10752" width="0" style="96" hidden="1" customWidth="1"/>
    <col min="10753" max="11001" width="0.85546875" style="96"/>
    <col min="11002" max="11002" width="8.85546875" style="96" customWidth="1"/>
    <col min="11003" max="11003" width="44" style="96" customWidth="1"/>
    <col min="11004" max="11004" width="11" style="96" customWidth="1"/>
    <col min="11005" max="11005" width="12.7109375" style="96" customWidth="1"/>
    <col min="11006" max="11006" width="12.5703125" style="96" customWidth="1"/>
    <col min="11007" max="11007" width="27.5703125" style="96" customWidth="1"/>
    <col min="11008" max="11008" width="0" style="96" hidden="1" customWidth="1"/>
    <col min="11009" max="11257" width="0.85546875" style="96"/>
    <col min="11258" max="11258" width="8.85546875" style="96" customWidth="1"/>
    <col min="11259" max="11259" width="44" style="96" customWidth="1"/>
    <col min="11260" max="11260" width="11" style="96" customWidth="1"/>
    <col min="11261" max="11261" width="12.7109375" style="96" customWidth="1"/>
    <col min="11262" max="11262" width="12.5703125" style="96" customWidth="1"/>
    <col min="11263" max="11263" width="27.5703125" style="96" customWidth="1"/>
    <col min="11264" max="11264" width="0" style="96" hidden="1" customWidth="1"/>
    <col min="11265" max="11513" width="0.85546875" style="96"/>
    <col min="11514" max="11514" width="8.85546875" style="96" customWidth="1"/>
    <col min="11515" max="11515" width="44" style="96" customWidth="1"/>
    <col min="11516" max="11516" width="11" style="96" customWidth="1"/>
    <col min="11517" max="11517" width="12.7109375" style="96" customWidth="1"/>
    <col min="11518" max="11518" width="12.5703125" style="96" customWidth="1"/>
    <col min="11519" max="11519" width="27.5703125" style="96" customWidth="1"/>
    <col min="11520" max="11520" width="0" style="96" hidden="1" customWidth="1"/>
    <col min="11521" max="11769" width="0.85546875" style="96"/>
    <col min="11770" max="11770" width="8.85546875" style="96" customWidth="1"/>
    <col min="11771" max="11771" width="44" style="96" customWidth="1"/>
    <col min="11772" max="11772" width="11" style="96" customWidth="1"/>
    <col min="11773" max="11773" width="12.7109375" style="96" customWidth="1"/>
    <col min="11774" max="11774" width="12.5703125" style="96" customWidth="1"/>
    <col min="11775" max="11775" width="27.5703125" style="96" customWidth="1"/>
    <col min="11776" max="11776" width="0" style="96" hidden="1" customWidth="1"/>
    <col min="11777" max="12025" width="0.85546875" style="96"/>
    <col min="12026" max="12026" width="8.85546875" style="96" customWidth="1"/>
    <col min="12027" max="12027" width="44" style="96" customWidth="1"/>
    <col min="12028" max="12028" width="11" style="96" customWidth="1"/>
    <col min="12029" max="12029" width="12.7109375" style="96" customWidth="1"/>
    <col min="12030" max="12030" width="12.5703125" style="96" customWidth="1"/>
    <col min="12031" max="12031" width="27.5703125" style="96" customWidth="1"/>
    <col min="12032" max="12032" width="0" style="96" hidden="1" customWidth="1"/>
    <col min="12033" max="12281" width="0.85546875" style="96"/>
    <col min="12282" max="12282" width="8.85546875" style="96" customWidth="1"/>
    <col min="12283" max="12283" width="44" style="96" customWidth="1"/>
    <col min="12284" max="12284" width="11" style="96" customWidth="1"/>
    <col min="12285" max="12285" width="12.7109375" style="96" customWidth="1"/>
    <col min="12286" max="12286" width="12.5703125" style="96" customWidth="1"/>
    <col min="12287" max="12287" width="27.5703125" style="96" customWidth="1"/>
    <col min="12288" max="12288" width="0" style="96" hidden="1" customWidth="1"/>
    <col min="12289" max="12537" width="0.85546875" style="96"/>
    <col min="12538" max="12538" width="8.85546875" style="96" customWidth="1"/>
    <col min="12539" max="12539" width="44" style="96" customWidth="1"/>
    <col min="12540" max="12540" width="11" style="96" customWidth="1"/>
    <col min="12541" max="12541" width="12.7109375" style="96" customWidth="1"/>
    <col min="12542" max="12542" width="12.5703125" style="96" customWidth="1"/>
    <col min="12543" max="12543" width="27.5703125" style="96" customWidth="1"/>
    <col min="12544" max="12544" width="0" style="96" hidden="1" customWidth="1"/>
    <col min="12545" max="12793" width="0.85546875" style="96"/>
    <col min="12794" max="12794" width="8.85546875" style="96" customWidth="1"/>
    <col min="12795" max="12795" width="44" style="96" customWidth="1"/>
    <col min="12796" max="12796" width="11" style="96" customWidth="1"/>
    <col min="12797" max="12797" width="12.7109375" style="96" customWidth="1"/>
    <col min="12798" max="12798" width="12.5703125" style="96" customWidth="1"/>
    <col min="12799" max="12799" width="27.5703125" style="96" customWidth="1"/>
    <col min="12800" max="12800" width="0" style="96" hidden="1" customWidth="1"/>
    <col min="12801" max="13049" width="0.85546875" style="96"/>
    <col min="13050" max="13050" width="8.85546875" style="96" customWidth="1"/>
    <col min="13051" max="13051" width="44" style="96" customWidth="1"/>
    <col min="13052" max="13052" width="11" style="96" customWidth="1"/>
    <col min="13053" max="13053" width="12.7109375" style="96" customWidth="1"/>
    <col min="13054" max="13054" width="12.5703125" style="96" customWidth="1"/>
    <col min="13055" max="13055" width="27.5703125" style="96" customWidth="1"/>
    <col min="13056" max="13056" width="0" style="96" hidden="1" customWidth="1"/>
    <col min="13057" max="13305" width="0.85546875" style="96"/>
    <col min="13306" max="13306" width="8.85546875" style="96" customWidth="1"/>
    <col min="13307" max="13307" width="44" style="96" customWidth="1"/>
    <col min="13308" max="13308" width="11" style="96" customWidth="1"/>
    <col min="13309" max="13309" width="12.7109375" style="96" customWidth="1"/>
    <col min="13310" max="13310" width="12.5703125" style="96" customWidth="1"/>
    <col min="13311" max="13311" width="27.5703125" style="96" customWidth="1"/>
    <col min="13312" max="13312" width="0" style="96" hidden="1" customWidth="1"/>
    <col min="13313" max="13561" width="0.85546875" style="96"/>
    <col min="13562" max="13562" width="8.85546875" style="96" customWidth="1"/>
    <col min="13563" max="13563" width="44" style="96" customWidth="1"/>
    <col min="13564" max="13564" width="11" style="96" customWidth="1"/>
    <col min="13565" max="13565" width="12.7109375" style="96" customWidth="1"/>
    <col min="13566" max="13566" width="12.5703125" style="96" customWidth="1"/>
    <col min="13567" max="13567" width="27.5703125" style="96" customWidth="1"/>
    <col min="13568" max="13568" width="0" style="96" hidden="1" customWidth="1"/>
    <col min="13569" max="13817" width="0.85546875" style="96"/>
    <col min="13818" max="13818" width="8.85546875" style="96" customWidth="1"/>
    <col min="13819" max="13819" width="44" style="96" customWidth="1"/>
    <col min="13820" max="13820" width="11" style="96" customWidth="1"/>
    <col min="13821" max="13821" width="12.7109375" style="96" customWidth="1"/>
    <col min="13822" max="13822" width="12.5703125" style="96" customWidth="1"/>
    <col min="13823" max="13823" width="27.5703125" style="96" customWidth="1"/>
    <col min="13824" max="13824" width="0" style="96" hidden="1" customWidth="1"/>
    <col min="13825" max="14073" width="0.85546875" style="96"/>
    <col min="14074" max="14074" width="8.85546875" style="96" customWidth="1"/>
    <col min="14075" max="14075" width="44" style="96" customWidth="1"/>
    <col min="14076" max="14076" width="11" style="96" customWidth="1"/>
    <col min="14077" max="14077" width="12.7109375" style="96" customWidth="1"/>
    <col min="14078" max="14078" width="12.5703125" style="96" customWidth="1"/>
    <col min="14079" max="14079" width="27.5703125" style="96" customWidth="1"/>
    <col min="14080" max="14080" width="0" style="96" hidden="1" customWidth="1"/>
    <col min="14081" max="14329" width="0.85546875" style="96"/>
    <col min="14330" max="14330" width="8.85546875" style="96" customWidth="1"/>
    <col min="14331" max="14331" width="44" style="96" customWidth="1"/>
    <col min="14332" max="14332" width="11" style="96" customWidth="1"/>
    <col min="14333" max="14333" width="12.7109375" style="96" customWidth="1"/>
    <col min="14334" max="14334" width="12.5703125" style="96" customWidth="1"/>
    <col min="14335" max="14335" width="27.5703125" style="96" customWidth="1"/>
    <col min="14336" max="14336" width="0" style="96" hidden="1" customWidth="1"/>
    <col min="14337" max="14585" width="0.85546875" style="96"/>
    <col min="14586" max="14586" width="8.85546875" style="96" customWidth="1"/>
    <col min="14587" max="14587" width="44" style="96" customWidth="1"/>
    <col min="14588" max="14588" width="11" style="96" customWidth="1"/>
    <col min="14589" max="14589" width="12.7109375" style="96" customWidth="1"/>
    <col min="14590" max="14590" width="12.5703125" style="96" customWidth="1"/>
    <col min="14591" max="14591" width="27.5703125" style="96" customWidth="1"/>
    <col min="14592" max="14592" width="0" style="96" hidden="1" customWidth="1"/>
    <col min="14593" max="14841" width="0.85546875" style="96"/>
    <col min="14842" max="14842" width="8.85546875" style="96" customWidth="1"/>
    <col min="14843" max="14843" width="44" style="96" customWidth="1"/>
    <col min="14844" max="14844" width="11" style="96" customWidth="1"/>
    <col min="14845" max="14845" width="12.7109375" style="96" customWidth="1"/>
    <col min="14846" max="14846" width="12.5703125" style="96" customWidth="1"/>
    <col min="14847" max="14847" width="27.5703125" style="96" customWidth="1"/>
    <col min="14848" max="14848" width="0" style="96" hidden="1" customWidth="1"/>
    <col min="14849" max="15097" width="0.85546875" style="96"/>
    <col min="15098" max="15098" width="8.85546875" style="96" customWidth="1"/>
    <col min="15099" max="15099" width="44" style="96" customWidth="1"/>
    <col min="15100" max="15100" width="11" style="96" customWidth="1"/>
    <col min="15101" max="15101" width="12.7109375" style="96" customWidth="1"/>
    <col min="15102" max="15102" width="12.5703125" style="96" customWidth="1"/>
    <col min="15103" max="15103" width="27.5703125" style="96" customWidth="1"/>
    <col min="15104" max="15104" width="0" style="96" hidden="1" customWidth="1"/>
    <col min="15105" max="15353" width="0.85546875" style="96"/>
    <col min="15354" max="15354" width="8.85546875" style="96" customWidth="1"/>
    <col min="15355" max="15355" width="44" style="96" customWidth="1"/>
    <col min="15356" max="15356" width="11" style="96" customWidth="1"/>
    <col min="15357" max="15357" width="12.7109375" style="96" customWidth="1"/>
    <col min="15358" max="15358" width="12.5703125" style="96" customWidth="1"/>
    <col min="15359" max="15359" width="27.5703125" style="96" customWidth="1"/>
    <col min="15360" max="15360" width="0" style="96" hidden="1" customWidth="1"/>
    <col min="15361" max="15609" width="0.85546875" style="96"/>
    <col min="15610" max="15610" width="8.85546875" style="96" customWidth="1"/>
    <col min="15611" max="15611" width="44" style="96" customWidth="1"/>
    <col min="15612" max="15612" width="11" style="96" customWidth="1"/>
    <col min="15613" max="15613" width="12.7109375" style="96" customWidth="1"/>
    <col min="15614" max="15614" width="12.5703125" style="96" customWidth="1"/>
    <col min="15615" max="15615" width="27.5703125" style="96" customWidth="1"/>
    <col min="15616" max="15616" width="0" style="96" hidden="1" customWidth="1"/>
    <col min="15617" max="15865" width="0.85546875" style="96"/>
    <col min="15866" max="15866" width="8.85546875" style="96" customWidth="1"/>
    <col min="15867" max="15867" width="44" style="96" customWidth="1"/>
    <col min="15868" max="15868" width="11" style="96" customWidth="1"/>
    <col min="15869" max="15869" width="12.7109375" style="96" customWidth="1"/>
    <col min="15870" max="15870" width="12.5703125" style="96" customWidth="1"/>
    <col min="15871" max="15871" width="27.5703125" style="96" customWidth="1"/>
    <col min="15872" max="15872" width="0" style="96" hidden="1" customWidth="1"/>
    <col min="15873" max="16121" width="0.85546875" style="96"/>
    <col min="16122" max="16122" width="8.85546875" style="96" customWidth="1"/>
    <col min="16123" max="16123" width="44" style="96" customWidth="1"/>
    <col min="16124" max="16124" width="11" style="96" customWidth="1"/>
    <col min="16125" max="16125" width="12.7109375" style="96" customWidth="1"/>
    <col min="16126" max="16126" width="12.5703125" style="96" customWidth="1"/>
    <col min="16127" max="16127" width="27.5703125" style="96" customWidth="1"/>
    <col min="16128" max="16128" width="0" style="96" hidden="1" customWidth="1"/>
    <col min="16129" max="16384" width="0.85546875" style="96"/>
  </cols>
  <sheetData>
    <row r="1" spans="1:6" s="95" customFormat="1" ht="12" customHeight="1" x14ac:dyDescent="0.25">
      <c r="A1" s="51"/>
      <c r="B1" s="51"/>
      <c r="C1" s="51"/>
      <c r="D1" s="222"/>
      <c r="F1" s="39" t="s">
        <v>194</v>
      </c>
    </row>
    <row r="2" spans="1:6" s="95" customFormat="1" ht="12" customHeight="1" x14ac:dyDescent="0.25">
      <c r="A2" s="51"/>
      <c r="B2" s="51"/>
      <c r="C2" s="51"/>
      <c r="D2" s="222"/>
      <c r="F2" s="39" t="s">
        <v>195</v>
      </c>
    </row>
    <row r="3" spans="1:6" s="95" customFormat="1" ht="12" customHeight="1" x14ac:dyDescent="0.25">
      <c r="A3" s="51"/>
      <c r="B3" s="51"/>
      <c r="C3" s="51"/>
      <c r="D3" s="222"/>
      <c r="F3" s="39" t="s">
        <v>2</v>
      </c>
    </row>
    <row r="4" spans="1:6" ht="21" customHeight="1" x14ac:dyDescent="0.25">
      <c r="A4" s="51"/>
      <c r="B4" s="51"/>
      <c r="C4" s="51"/>
      <c r="D4" s="222"/>
      <c r="E4" s="222"/>
      <c r="F4" s="51"/>
    </row>
    <row r="5" spans="1:6" s="51" customFormat="1" ht="14.25" customHeight="1" x14ac:dyDescent="0.25">
      <c r="A5" s="327" t="s">
        <v>3</v>
      </c>
      <c r="B5" s="327"/>
      <c r="C5" s="327"/>
      <c r="D5" s="327"/>
      <c r="E5" s="327"/>
      <c r="F5" s="327"/>
    </row>
    <row r="6" spans="1:6" s="51" customFormat="1" ht="14.25" customHeight="1" x14ac:dyDescent="0.25">
      <c r="A6" s="327" t="s">
        <v>4</v>
      </c>
      <c r="B6" s="327"/>
      <c r="C6" s="327"/>
      <c r="D6" s="327"/>
      <c r="E6" s="327"/>
      <c r="F6" s="327"/>
    </row>
    <row r="7" spans="1:6" s="51" customFormat="1" ht="14.25" customHeight="1" x14ac:dyDescent="0.25">
      <c r="A7" s="327" t="s">
        <v>5</v>
      </c>
      <c r="B7" s="327"/>
      <c r="C7" s="327"/>
      <c r="D7" s="327"/>
      <c r="E7" s="327"/>
      <c r="F7" s="327"/>
    </row>
    <row r="8" spans="1:6" s="51" customFormat="1" ht="14.25" customHeight="1" x14ac:dyDescent="0.25">
      <c r="A8" s="327" t="s">
        <v>6</v>
      </c>
      <c r="B8" s="327"/>
      <c r="C8" s="327"/>
      <c r="D8" s="327"/>
      <c r="E8" s="327"/>
      <c r="F8" s="327"/>
    </row>
    <row r="9" spans="1:6" ht="21" customHeight="1" x14ac:dyDescent="0.25">
      <c r="A9" s="51"/>
      <c r="B9" s="51"/>
      <c r="C9" s="51"/>
      <c r="D9" s="222"/>
      <c r="E9" s="222"/>
      <c r="F9" s="51"/>
    </row>
    <row r="10" spans="1:6" ht="15.75" x14ac:dyDescent="0.25">
      <c r="A10" s="97" t="s">
        <v>198</v>
      </c>
      <c r="B10" s="51"/>
      <c r="C10" s="98" t="s">
        <v>314</v>
      </c>
      <c r="D10" s="223"/>
      <c r="E10" s="223"/>
      <c r="F10" s="51"/>
    </row>
    <row r="11" spans="1:6" ht="15.75" x14ac:dyDescent="0.25">
      <c r="A11" s="97" t="s">
        <v>199</v>
      </c>
      <c r="B11" s="328" t="s">
        <v>200</v>
      </c>
      <c r="C11" s="328"/>
      <c r="D11" s="224"/>
      <c r="E11" s="224"/>
      <c r="F11" s="51"/>
    </row>
    <row r="12" spans="1:6" ht="15.75" x14ac:dyDescent="0.25">
      <c r="A12" s="97" t="s">
        <v>201</v>
      </c>
      <c r="B12" s="329" t="s">
        <v>223</v>
      </c>
      <c r="C12" s="329"/>
      <c r="D12" s="222"/>
      <c r="E12" s="222"/>
      <c r="F12" s="51"/>
    </row>
    <row r="13" spans="1:6" ht="15.75" x14ac:dyDescent="0.25">
      <c r="A13" s="97" t="s">
        <v>203</v>
      </c>
      <c r="B13" s="51"/>
      <c r="C13" s="51" t="s">
        <v>458</v>
      </c>
      <c r="D13" s="222"/>
      <c r="E13" s="222"/>
      <c r="F13" s="51"/>
    </row>
    <row r="14" spans="1:6" ht="15" customHeight="1" x14ac:dyDescent="0.25">
      <c r="A14" s="51"/>
      <c r="B14" s="51"/>
      <c r="C14" s="51"/>
      <c r="D14" s="222"/>
      <c r="E14" s="222"/>
      <c r="F14" s="51"/>
    </row>
    <row r="15" spans="1:6" s="100" customFormat="1" ht="15.75" x14ac:dyDescent="0.2">
      <c r="A15" s="330" t="s">
        <v>11</v>
      </c>
      <c r="B15" s="330" t="s">
        <v>12</v>
      </c>
      <c r="C15" s="330" t="s">
        <v>204</v>
      </c>
      <c r="D15" s="332">
        <v>2018</v>
      </c>
      <c r="E15" s="333"/>
      <c r="F15" s="334" t="s">
        <v>14</v>
      </c>
    </row>
    <row r="16" spans="1:6" s="100" customFormat="1" ht="15.75" x14ac:dyDescent="0.2">
      <c r="A16" s="331"/>
      <c r="B16" s="331"/>
      <c r="C16" s="331"/>
      <c r="D16" s="99" t="s">
        <v>15</v>
      </c>
      <c r="E16" s="99" t="s">
        <v>17</v>
      </c>
      <c r="F16" s="334"/>
    </row>
    <row r="17" spans="1:8" s="100" customFormat="1" ht="15.75" x14ac:dyDescent="0.2">
      <c r="A17" s="101" t="s">
        <v>18</v>
      </c>
      <c r="B17" s="102" t="s">
        <v>19</v>
      </c>
      <c r="C17" s="99" t="s">
        <v>20</v>
      </c>
      <c r="D17" s="99" t="s">
        <v>20</v>
      </c>
      <c r="E17" s="99" t="s">
        <v>20</v>
      </c>
      <c r="F17" s="103" t="s">
        <v>20</v>
      </c>
    </row>
    <row r="18" spans="1:8" s="104" customFormat="1" ht="15.75" x14ac:dyDescent="0.2">
      <c r="A18" s="101" t="s">
        <v>21</v>
      </c>
      <c r="B18" s="102" t="s">
        <v>22</v>
      </c>
      <c r="C18" s="99" t="s">
        <v>23</v>
      </c>
      <c r="D18" s="211">
        <f>D19+D40+D65</f>
        <v>5025113.0990000004</v>
      </c>
      <c r="E18" s="211">
        <v>4973529.4451899994</v>
      </c>
      <c r="F18" s="102"/>
    </row>
    <row r="19" spans="1:8" s="100" customFormat="1" ht="15.75" x14ac:dyDescent="0.2">
      <c r="A19" s="101" t="s">
        <v>24</v>
      </c>
      <c r="B19" s="102" t="s">
        <v>25</v>
      </c>
      <c r="C19" s="99" t="s">
        <v>23</v>
      </c>
      <c r="D19" s="211">
        <f>D20+D25+D27+D38+D39</f>
        <v>1963946.0890000002</v>
      </c>
      <c r="E19" s="211">
        <f>E20+E25+E27+E38+E39</f>
        <v>1961036.5690899999</v>
      </c>
      <c r="F19" s="102"/>
      <c r="H19" s="219" t="e">
        <f>#REF!/D19-1</f>
        <v>#REF!</v>
      </c>
    </row>
    <row r="20" spans="1:8" s="100" customFormat="1" ht="15.75" x14ac:dyDescent="0.2">
      <c r="A20" s="101" t="s">
        <v>26</v>
      </c>
      <c r="B20" s="102" t="s">
        <v>27</v>
      </c>
      <c r="C20" s="99" t="s">
        <v>23</v>
      </c>
      <c r="D20" s="211">
        <f>D21+D22+D23</f>
        <v>162477.61000000002</v>
      </c>
      <c r="E20" s="211">
        <f>E21+E22+E23</f>
        <v>449403.93215999991</v>
      </c>
      <c r="F20" s="102"/>
      <c r="H20" s="219" t="e">
        <f>#REF!/D20-1</f>
        <v>#REF!</v>
      </c>
    </row>
    <row r="21" spans="1:8" s="100" customFormat="1" ht="31.5" x14ac:dyDescent="0.2">
      <c r="A21" s="101" t="s">
        <v>28</v>
      </c>
      <c r="B21" s="102" t="s">
        <v>29</v>
      </c>
      <c r="C21" s="99" t="s">
        <v>23</v>
      </c>
      <c r="D21" s="211">
        <v>150513.52000000002</v>
      </c>
      <c r="E21" s="211">
        <v>150789.77070999995</v>
      </c>
      <c r="F21" s="102"/>
      <c r="H21" s="219" t="e">
        <f>#REF!/D21-1</f>
        <v>#REF!</v>
      </c>
    </row>
    <row r="22" spans="1:8" s="100" customFormat="1" ht="63" x14ac:dyDescent="0.2">
      <c r="A22" s="101" t="s">
        <v>30</v>
      </c>
      <c r="B22" s="102" t="s">
        <v>31</v>
      </c>
      <c r="C22" s="99" t="s">
        <v>23</v>
      </c>
      <c r="D22" s="211">
        <v>0</v>
      </c>
      <c r="E22" s="211">
        <v>250274.21202999997</v>
      </c>
      <c r="F22" s="102" t="s">
        <v>315</v>
      </c>
      <c r="H22" s="219" t="e">
        <f>#REF!/D22-1</f>
        <v>#REF!</v>
      </c>
    </row>
    <row r="23" spans="1:8" s="100" customFormat="1" ht="63" x14ac:dyDescent="0.2">
      <c r="A23" s="101" t="s">
        <v>33</v>
      </c>
      <c r="B23" s="102" t="s">
        <v>34</v>
      </c>
      <c r="C23" s="99" t="s">
        <v>23</v>
      </c>
      <c r="D23" s="211">
        <v>11964.09</v>
      </c>
      <c r="E23" s="211">
        <v>48339.949420000004</v>
      </c>
      <c r="F23" s="102" t="s">
        <v>425</v>
      </c>
      <c r="H23" s="219" t="e">
        <f>#REF!/D23-1</f>
        <v>#REF!</v>
      </c>
    </row>
    <row r="24" spans="1:8" s="100" customFormat="1" ht="63" x14ac:dyDescent="0.2">
      <c r="A24" s="101" t="s">
        <v>36</v>
      </c>
      <c r="B24" s="102" t="s">
        <v>37</v>
      </c>
      <c r="C24" s="99" t="s">
        <v>23</v>
      </c>
      <c r="D24" s="211">
        <v>0</v>
      </c>
      <c r="E24" s="211">
        <v>34470.167080000007</v>
      </c>
      <c r="F24" s="102" t="s">
        <v>315</v>
      </c>
      <c r="H24" s="219" t="e">
        <f>#REF!/D24-1</f>
        <v>#REF!</v>
      </c>
    </row>
    <row r="25" spans="1:8" s="100" customFormat="1" ht="15.75" x14ac:dyDescent="0.2">
      <c r="A25" s="101" t="s">
        <v>38</v>
      </c>
      <c r="B25" s="102" t="s">
        <v>39</v>
      </c>
      <c r="C25" s="99" t="s">
        <v>23</v>
      </c>
      <c r="D25" s="211">
        <v>1339369.73</v>
      </c>
      <c r="E25" s="211">
        <v>1298122.3348100001</v>
      </c>
      <c r="F25" s="102"/>
      <c r="H25" s="219" t="e">
        <f>#REF!/D25-1</f>
        <v>#REF!</v>
      </c>
    </row>
    <row r="26" spans="1:8" s="100" customFormat="1" ht="63" x14ac:dyDescent="0.2">
      <c r="A26" s="101" t="s">
        <v>40</v>
      </c>
      <c r="B26" s="102" t="s">
        <v>37</v>
      </c>
      <c r="C26" s="99" t="s">
        <v>23</v>
      </c>
      <c r="D26" s="211">
        <v>0</v>
      </c>
      <c r="E26" s="211">
        <v>150693.25355000002</v>
      </c>
      <c r="F26" s="102" t="s">
        <v>315</v>
      </c>
      <c r="H26" s="219" t="e">
        <f>#REF!/D26-1</f>
        <v>#REF!</v>
      </c>
    </row>
    <row r="27" spans="1:8" s="100" customFormat="1" ht="31.5" x14ac:dyDescent="0.2">
      <c r="A27" s="101" t="s">
        <v>41</v>
      </c>
      <c r="B27" s="102" t="s">
        <v>42</v>
      </c>
      <c r="C27" s="99" t="s">
        <v>23</v>
      </c>
      <c r="D27" s="211">
        <f>D28+D29+D30+D31+D32+D33+D34+D35+D37</f>
        <v>462098.74900000007</v>
      </c>
      <c r="E27" s="211">
        <f>E28+E29+E30+E31+E32+E33+E34+E35+E37</f>
        <v>213510.30212000001</v>
      </c>
      <c r="F27" s="102"/>
      <c r="H27" s="219" t="e">
        <f>#REF!/D27-1</f>
        <v>#REF!</v>
      </c>
    </row>
    <row r="28" spans="1:8" s="100" customFormat="1" ht="47.25" x14ac:dyDescent="0.2">
      <c r="A28" s="101" t="s">
        <v>43</v>
      </c>
      <c r="B28" s="102" t="s">
        <v>44</v>
      </c>
      <c r="C28" s="99" t="s">
        <v>23</v>
      </c>
      <c r="D28" s="211">
        <v>1550</v>
      </c>
      <c r="E28" s="211">
        <v>25652.115760000001</v>
      </c>
      <c r="F28" s="102" t="s">
        <v>316</v>
      </c>
      <c r="H28" s="219" t="e">
        <f>#REF!/D28-1</f>
        <v>#REF!</v>
      </c>
    </row>
    <row r="29" spans="1:8" s="100" customFormat="1" ht="15.75" x14ac:dyDescent="0.2">
      <c r="A29" s="101" t="s">
        <v>317</v>
      </c>
      <c r="B29" s="102" t="s">
        <v>318</v>
      </c>
      <c r="C29" s="99" t="s">
        <v>23</v>
      </c>
      <c r="D29" s="211">
        <v>96830.13900000001</v>
      </c>
      <c r="E29" s="211">
        <v>107818.38471999999</v>
      </c>
      <c r="F29" s="102"/>
      <c r="H29" s="219" t="e">
        <f>#REF!/D29-1</f>
        <v>#REF!</v>
      </c>
    </row>
    <row r="30" spans="1:8" s="100" customFormat="1" ht="31.5" x14ac:dyDescent="0.2">
      <c r="A30" s="101" t="s">
        <v>227</v>
      </c>
      <c r="B30" s="102" t="s">
        <v>236</v>
      </c>
      <c r="C30" s="99" t="s">
        <v>23</v>
      </c>
      <c r="D30" s="211">
        <v>7009.8</v>
      </c>
      <c r="E30" s="211">
        <v>8727.7375800000009</v>
      </c>
      <c r="F30" s="102" t="s">
        <v>319</v>
      </c>
      <c r="H30" s="219" t="e">
        <f>#REF!/D30-1</f>
        <v>#REF!</v>
      </c>
    </row>
    <row r="31" spans="1:8" s="100" customFormat="1" ht="31.5" x14ac:dyDescent="0.2">
      <c r="A31" s="101" t="s">
        <v>320</v>
      </c>
      <c r="B31" s="102" t="s">
        <v>298</v>
      </c>
      <c r="C31" s="99" t="s">
        <v>23</v>
      </c>
      <c r="D31" s="211">
        <v>7923.46</v>
      </c>
      <c r="E31" s="211">
        <v>10079.05106</v>
      </c>
      <c r="F31" s="102" t="s">
        <v>321</v>
      </c>
      <c r="H31" s="219" t="e">
        <f>#REF!/D31-1</f>
        <v>#REF!</v>
      </c>
    </row>
    <row r="32" spans="1:8" s="100" customFormat="1" ht="31.5" x14ac:dyDescent="0.2">
      <c r="A32" s="101" t="s">
        <v>322</v>
      </c>
      <c r="B32" s="102" t="s">
        <v>238</v>
      </c>
      <c r="C32" s="99" t="s">
        <v>23</v>
      </c>
      <c r="D32" s="211">
        <v>8939.630000000001</v>
      </c>
      <c r="E32" s="211">
        <v>10183.390150000001</v>
      </c>
      <c r="F32" s="102"/>
      <c r="H32" s="219" t="e">
        <f>#REF!/D32-1</f>
        <v>#REF!</v>
      </c>
    </row>
    <row r="33" spans="1:8" s="100" customFormat="1" ht="47.25" x14ac:dyDescent="0.2">
      <c r="A33" s="101" t="s">
        <v>323</v>
      </c>
      <c r="B33" s="102" t="s">
        <v>300</v>
      </c>
      <c r="C33" s="99" t="s">
        <v>23</v>
      </c>
      <c r="D33" s="211">
        <v>2596.6</v>
      </c>
      <c r="E33" s="211">
        <v>7837.4417800000001</v>
      </c>
      <c r="F33" s="102" t="s">
        <v>324</v>
      </c>
      <c r="H33" s="219" t="e">
        <f>#REF!/D33-1</f>
        <v>#REF!</v>
      </c>
    </row>
    <row r="34" spans="1:8" s="100" customFormat="1" ht="15.75" x14ac:dyDescent="0.2">
      <c r="A34" s="101" t="s">
        <v>325</v>
      </c>
      <c r="B34" s="102" t="s">
        <v>301</v>
      </c>
      <c r="C34" s="99" t="s">
        <v>23</v>
      </c>
      <c r="D34" s="211">
        <f>12370.05+595.57</f>
        <v>12965.619999999999</v>
      </c>
      <c r="E34" s="211">
        <f>12492.85533+598.96</f>
        <v>13091.815330000001</v>
      </c>
      <c r="F34" s="102"/>
      <c r="H34" s="219" t="e">
        <f>#REF!/D34-1</f>
        <v>#REF!</v>
      </c>
    </row>
    <row r="35" spans="1:8" s="100" customFormat="1" ht="15.75" x14ac:dyDescent="0.2">
      <c r="A35" s="101" t="s">
        <v>326</v>
      </c>
      <c r="B35" s="102" t="s">
        <v>75</v>
      </c>
      <c r="C35" s="99" t="s">
        <v>23</v>
      </c>
      <c r="D35" s="211">
        <v>31545.200000000001</v>
      </c>
      <c r="E35" s="211">
        <v>30120.365740000001</v>
      </c>
      <c r="F35" s="102"/>
      <c r="H35" s="219" t="e">
        <f>#REF!/D35-1</f>
        <v>#REF!</v>
      </c>
    </row>
    <row r="36" spans="1:8" s="100" customFormat="1" ht="15.75" x14ac:dyDescent="0.2">
      <c r="A36" s="101"/>
      <c r="B36" s="102"/>
      <c r="C36" s="99"/>
      <c r="D36" s="211"/>
      <c r="E36" s="211"/>
      <c r="F36" s="102"/>
      <c r="H36" s="219"/>
    </row>
    <row r="37" spans="1:8" s="100" customFormat="1" ht="47.25" x14ac:dyDescent="0.2">
      <c r="A37" s="101" t="s">
        <v>327</v>
      </c>
      <c r="B37" s="102" t="s">
        <v>328</v>
      </c>
      <c r="C37" s="99" t="s">
        <v>23</v>
      </c>
      <c r="D37" s="211">
        <v>292738.3</v>
      </c>
      <c r="E37" s="211"/>
      <c r="F37" s="102" t="s">
        <v>329</v>
      </c>
      <c r="H37" s="219"/>
    </row>
    <row r="38" spans="1:8" s="100" customFormat="1" ht="47.25" x14ac:dyDescent="0.2">
      <c r="A38" s="101" t="s">
        <v>68</v>
      </c>
      <c r="B38" s="102" t="s">
        <v>69</v>
      </c>
      <c r="C38" s="99" t="s">
        <v>23</v>
      </c>
      <c r="D38" s="211">
        <v>0</v>
      </c>
      <c r="E38" s="211">
        <v>0</v>
      </c>
      <c r="F38" s="102"/>
      <c r="H38" s="219"/>
    </row>
    <row r="39" spans="1:8" s="100" customFormat="1" ht="31.5" x14ac:dyDescent="0.2">
      <c r="A39" s="101" t="s">
        <v>71</v>
      </c>
      <c r="B39" s="102" t="s">
        <v>72</v>
      </c>
      <c r="C39" s="99" t="s">
        <v>23</v>
      </c>
      <c r="D39" s="211">
        <v>0</v>
      </c>
      <c r="E39" s="211">
        <v>0</v>
      </c>
      <c r="F39" s="102"/>
      <c r="H39" s="219"/>
    </row>
    <row r="40" spans="1:8" s="100" customFormat="1" ht="31.5" x14ac:dyDescent="0.2">
      <c r="A40" s="101" t="s">
        <v>76</v>
      </c>
      <c r="B40" s="102" t="s">
        <v>77</v>
      </c>
      <c r="C40" s="99" t="s">
        <v>23</v>
      </c>
      <c r="D40" s="211">
        <v>3065699.4699999997</v>
      </c>
      <c r="E40" s="211">
        <v>3572768.1317813457</v>
      </c>
      <c r="F40" s="102"/>
      <c r="H40" s="219" t="e">
        <f>#REF!/D40-1</f>
        <v>#REF!</v>
      </c>
    </row>
    <row r="41" spans="1:8" s="100" customFormat="1" ht="15.75" x14ac:dyDescent="0.2">
      <c r="A41" s="101" t="s">
        <v>78</v>
      </c>
      <c r="B41" s="102" t="s">
        <v>79</v>
      </c>
      <c r="C41" s="99" t="s">
        <v>23</v>
      </c>
      <c r="D41" s="211">
        <v>1439365.95</v>
      </c>
      <c r="E41" s="211">
        <v>1503093.9831899998</v>
      </c>
      <c r="F41" s="102"/>
      <c r="H41" s="219" t="e">
        <f>#REF!/D41-1</f>
        <v>#REF!</v>
      </c>
    </row>
    <row r="42" spans="1:8" s="100" customFormat="1" ht="47.25" x14ac:dyDescent="0.2">
      <c r="A42" s="101" t="s">
        <v>81</v>
      </c>
      <c r="B42" s="102" t="s">
        <v>82</v>
      </c>
      <c r="C42" s="99" t="s">
        <v>23</v>
      </c>
      <c r="D42" s="211">
        <v>0</v>
      </c>
      <c r="E42" s="211">
        <v>144.47</v>
      </c>
      <c r="F42" s="102" t="s">
        <v>330</v>
      </c>
      <c r="H42" s="219"/>
    </row>
    <row r="43" spans="1:8" s="100" customFormat="1" ht="31.5" x14ac:dyDescent="0.2">
      <c r="A43" s="101" t="s">
        <v>83</v>
      </c>
      <c r="B43" s="102" t="s">
        <v>84</v>
      </c>
      <c r="C43" s="99" t="s">
        <v>23</v>
      </c>
      <c r="D43" s="211">
        <v>566.33000000000004</v>
      </c>
      <c r="E43" s="211">
        <v>1363.55286</v>
      </c>
      <c r="F43" s="102" t="s">
        <v>331</v>
      </c>
      <c r="H43" s="219" t="e">
        <f>#REF!/D43-1</f>
        <v>#REF!</v>
      </c>
    </row>
    <row r="44" spans="1:8" s="100" customFormat="1" ht="15.75" x14ac:dyDescent="0.2">
      <c r="A44" s="101" t="s">
        <v>85</v>
      </c>
      <c r="B44" s="102" t="s">
        <v>332</v>
      </c>
      <c r="C44" s="99" t="s">
        <v>23</v>
      </c>
      <c r="D44" s="211">
        <v>407168.4</v>
      </c>
      <c r="E44" s="211">
        <v>386661.81020999997</v>
      </c>
      <c r="F44" s="102"/>
      <c r="H44" s="219" t="e">
        <f>#REF!/D44-1</f>
        <v>#REF!</v>
      </c>
    </row>
    <row r="45" spans="1:8" s="100" customFormat="1" ht="47.25" x14ac:dyDescent="0.2">
      <c r="A45" s="101" t="s">
        <v>87</v>
      </c>
      <c r="B45" s="102" t="s">
        <v>333</v>
      </c>
      <c r="C45" s="99" t="s">
        <v>23</v>
      </c>
      <c r="D45" s="211">
        <v>0</v>
      </c>
      <c r="E45" s="211"/>
      <c r="F45" s="102"/>
      <c r="H45" s="219" t="e">
        <f>#REF!/D45-1</f>
        <v>#REF!</v>
      </c>
    </row>
    <row r="46" spans="1:8" s="100" customFormat="1" ht="15.75" x14ac:dyDescent="0.2">
      <c r="A46" s="101" t="s">
        <v>89</v>
      </c>
      <c r="B46" s="102" t="s">
        <v>334</v>
      </c>
      <c r="C46" s="99" t="s">
        <v>23</v>
      </c>
      <c r="D46" s="211">
        <v>570807.73</v>
      </c>
      <c r="E46" s="211">
        <v>638925.00219000003</v>
      </c>
      <c r="F46" s="102"/>
      <c r="H46" s="219" t="e">
        <f>#REF!/D46-1</f>
        <v>#REF!</v>
      </c>
    </row>
    <row r="47" spans="1:8" s="100" customFormat="1" ht="15.75" x14ac:dyDescent="0.2">
      <c r="A47" s="101" t="s">
        <v>92</v>
      </c>
      <c r="B47" s="102" t="s">
        <v>335</v>
      </c>
      <c r="C47" s="99" t="s">
        <v>23</v>
      </c>
      <c r="D47" s="211">
        <v>212965.13</v>
      </c>
      <c r="E47" s="211">
        <v>211750.99999999997</v>
      </c>
      <c r="F47" s="102"/>
      <c r="H47" s="219" t="e">
        <f>#REF!/D47-1</f>
        <v>#REF!</v>
      </c>
    </row>
    <row r="48" spans="1:8" s="100" customFormat="1" ht="31.5" x14ac:dyDescent="0.2">
      <c r="A48" s="101" t="s">
        <v>94</v>
      </c>
      <c r="B48" s="102" t="s">
        <v>336</v>
      </c>
      <c r="C48" s="99" t="s">
        <v>23</v>
      </c>
      <c r="D48" s="211">
        <v>0</v>
      </c>
      <c r="E48" s="211">
        <v>119845</v>
      </c>
      <c r="F48" s="102" t="s">
        <v>337</v>
      </c>
      <c r="H48" s="219" t="e">
        <f>#REF!/D48-1</f>
        <v>#REF!</v>
      </c>
    </row>
    <row r="49" spans="1:8" s="100" customFormat="1" ht="31.5" x14ac:dyDescent="0.2">
      <c r="A49" s="101" t="s">
        <v>97</v>
      </c>
      <c r="B49" s="102" t="s">
        <v>338</v>
      </c>
      <c r="C49" s="99" t="s">
        <v>23</v>
      </c>
      <c r="D49" s="211">
        <v>92919.7</v>
      </c>
      <c r="E49" s="211">
        <v>109541.08027000001</v>
      </c>
      <c r="F49" s="102" t="s">
        <v>339</v>
      </c>
      <c r="H49" s="219" t="e">
        <f>#REF!/D49-1</f>
        <v>#REF!</v>
      </c>
    </row>
    <row r="50" spans="1:8" s="100" customFormat="1" ht="78.75" x14ac:dyDescent="0.2">
      <c r="A50" s="101" t="s">
        <v>100</v>
      </c>
      <c r="B50" s="102" t="s">
        <v>101</v>
      </c>
      <c r="C50" s="99" t="s">
        <v>23</v>
      </c>
      <c r="D50" s="211">
        <v>315706.51</v>
      </c>
      <c r="E50" s="211">
        <v>315332.03662134579</v>
      </c>
      <c r="F50" s="102"/>
      <c r="H50" s="219" t="e">
        <f>#REF!/D50-1</f>
        <v>#REF!</v>
      </c>
    </row>
    <row r="51" spans="1:8" s="100" customFormat="1" ht="31.5" x14ac:dyDescent="0.2">
      <c r="A51" s="101" t="s">
        <v>103</v>
      </c>
      <c r="B51" s="102" t="s">
        <v>104</v>
      </c>
      <c r="C51" s="99" t="s">
        <v>105</v>
      </c>
      <c r="D51" s="211" t="s">
        <v>370</v>
      </c>
      <c r="E51" s="211">
        <v>3552</v>
      </c>
      <c r="F51" s="102"/>
      <c r="H51" s="219" t="e">
        <f>#REF!/D51-1</f>
        <v>#REF!</v>
      </c>
    </row>
    <row r="52" spans="1:8" s="100" customFormat="1" ht="117.75" customHeight="1" x14ac:dyDescent="0.2">
      <c r="A52" s="101" t="s">
        <v>106</v>
      </c>
      <c r="B52" s="102" t="s">
        <v>107</v>
      </c>
      <c r="C52" s="99" t="s">
        <v>23</v>
      </c>
      <c r="D52" s="211">
        <v>0</v>
      </c>
      <c r="E52" s="211">
        <v>0</v>
      </c>
      <c r="F52" s="102"/>
      <c r="H52" s="219" t="e">
        <f>#REF!/D52-1</f>
        <v>#REF!</v>
      </c>
    </row>
    <row r="53" spans="1:8" s="100" customFormat="1" ht="31.5" x14ac:dyDescent="0.2">
      <c r="A53" s="101" t="s">
        <v>108</v>
      </c>
      <c r="B53" s="102" t="s">
        <v>340</v>
      </c>
      <c r="C53" s="99" t="s">
        <v>23</v>
      </c>
      <c r="D53" s="211">
        <v>26199.719999999565</v>
      </c>
      <c r="E53" s="211">
        <v>286110.19644000009</v>
      </c>
      <c r="F53" s="102"/>
      <c r="H53" s="219" t="e">
        <f>#REF!/D53-1</f>
        <v>#REF!</v>
      </c>
    </row>
    <row r="54" spans="1:8" s="100" customFormat="1" ht="31.5" x14ac:dyDescent="0.2">
      <c r="A54" s="101"/>
      <c r="B54" s="102" t="s">
        <v>341</v>
      </c>
      <c r="C54" s="99" t="s">
        <v>23</v>
      </c>
      <c r="D54" s="211">
        <v>6254.57</v>
      </c>
      <c r="E54" s="211">
        <v>6880.3942899999993</v>
      </c>
      <c r="F54" s="102"/>
      <c r="H54" s="219"/>
    </row>
    <row r="55" spans="1:8" s="100" customFormat="1" ht="31.5" x14ac:dyDescent="0.2">
      <c r="A55" s="101"/>
      <c r="B55" s="102" t="s">
        <v>357</v>
      </c>
      <c r="C55" s="99" t="s">
        <v>23</v>
      </c>
      <c r="D55" s="211">
        <v>0</v>
      </c>
      <c r="E55" s="211">
        <v>82510.191900000005</v>
      </c>
      <c r="F55" s="102" t="s">
        <v>342</v>
      </c>
      <c r="H55" s="219"/>
    </row>
    <row r="56" spans="1:8" s="100" customFormat="1" ht="31.5" x14ac:dyDescent="0.2">
      <c r="A56" s="101"/>
      <c r="B56" s="102" t="s">
        <v>358</v>
      </c>
      <c r="C56" s="99" t="s">
        <v>23</v>
      </c>
      <c r="D56" s="211">
        <v>0</v>
      </c>
      <c r="E56" s="211">
        <v>19350.28701</v>
      </c>
      <c r="F56" s="102" t="s">
        <v>343</v>
      </c>
      <c r="H56" s="219"/>
    </row>
    <row r="57" spans="1:8" s="100" customFormat="1" ht="31.5" x14ac:dyDescent="0.2">
      <c r="A57" s="101"/>
      <c r="B57" s="102" t="s">
        <v>359</v>
      </c>
      <c r="C57" s="99" t="s">
        <v>23</v>
      </c>
      <c r="D57" s="211">
        <v>2711.34</v>
      </c>
      <c r="E57" s="211">
        <v>4135.4019400000006</v>
      </c>
      <c r="F57" s="102" t="s">
        <v>344</v>
      </c>
      <c r="H57" s="219"/>
    </row>
    <row r="58" spans="1:8" s="100" customFormat="1" ht="15.75" x14ac:dyDescent="0.2">
      <c r="A58" s="101"/>
      <c r="B58" s="102" t="s">
        <v>360</v>
      </c>
      <c r="C58" s="99" t="s">
        <v>23</v>
      </c>
      <c r="D58" s="211">
        <v>6668.87</v>
      </c>
      <c r="E58" s="211">
        <v>6668.8745599999993</v>
      </c>
      <c r="F58" s="102"/>
      <c r="H58" s="219"/>
    </row>
    <row r="59" spans="1:8" s="100" customFormat="1" ht="63" x14ac:dyDescent="0.2">
      <c r="A59" s="101"/>
      <c r="B59" s="102" t="s">
        <v>361</v>
      </c>
      <c r="C59" s="99" t="s">
        <v>23</v>
      </c>
      <c r="D59" s="211">
        <v>0</v>
      </c>
      <c r="E59" s="211">
        <v>-22314.285389999975</v>
      </c>
      <c r="F59" s="102" t="s">
        <v>426</v>
      </c>
      <c r="H59" s="219"/>
    </row>
    <row r="60" spans="1:8" s="100" customFormat="1" ht="31.5" x14ac:dyDescent="0.2">
      <c r="A60" s="101"/>
      <c r="B60" s="102" t="s">
        <v>428</v>
      </c>
      <c r="C60" s="99" t="s">
        <v>23</v>
      </c>
      <c r="D60" s="211">
        <v>10564.94</v>
      </c>
      <c r="E60" s="211">
        <v>116152.59020999999</v>
      </c>
      <c r="F60" s="102" t="s">
        <v>345</v>
      </c>
      <c r="H60" s="219"/>
    </row>
    <row r="61" spans="1:8" s="100" customFormat="1" ht="31.5" x14ac:dyDescent="0.2">
      <c r="A61" s="101"/>
      <c r="B61" s="102" t="s">
        <v>362</v>
      </c>
      <c r="C61" s="99" t="s">
        <v>23</v>
      </c>
      <c r="D61" s="211">
        <v>0</v>
      </c>
      <c r="E61" s="211">
        <v>16614.519469999999</v>
      </c>
      <c r="F61" s="102" t="s">
        <v>345</v>
      </c>
      <c r="H61" s="219"/>
    </row>
    <row r="62" spans="1:8" s="100" customFormat="1" ht="31.5" x14ac:dyDescent="0.2">
      <c r="A62" s="101"/>
      <c r="B62" s="102" t="s">
        <v>363</v>
      </c>
      <c r="C62" s="99" t="s">
        <v>23</v>
      </c>
      <c r="D62" s="211">
        <v>0</v>
      </c>
      <c r="E62" s="211">
        <v>-834.69815999999992</v>
      </c>
      <c r="F62" s="102" t="s">
        <v>427</v>
      </c>
      <c r="H62" s="219"/>
    </row>
    <row r="63" spans="1:8" s="100" customFormat="1" ht="47.25" x14ac:dyDescent="0.2">
      <c r="A63" s="101"/>
      <c r="B63" s="102" t="s">
        <v>364</v>
      </c>
      <c r="C63" s="99" t="s">
        <v>23</v>
      </c>
      <c r="D63" s="211">
        <v>0</v>
      </c>
      <c r="E63" s="211">
        <v>24462.920610000001</v>
      </c>
      <c r="F63" s="102" t="s">
        <v>346</v>
      </c>
      <c r="H63" s="219"/>
    </row>
    <row r="64" spans="1:8" s="100" customFormat="1" ht="63" x14ac:dyDescent="0.2">
      <c r="A64" s="101"/>
      <c r="B64" s="102" t="s">
        <v>347</v>
      </c>
      <c r="C64" s="99" t="s">
        <v>23</v>
      </c>
      <c r="D64" s="211">
        <v>0</v>
      </c>
      <c r="E64" s="211">
        <v>32484</v>
      </c>
      <c r="F64" s="102" t="s">
        <v>348</v>
      </c>
      <c r="H64" s="219"/>
    </row>
    <row r="65" spans="1:8" s="100" customFormat="1" ht="68.25" customHeight="1" x14ac:dyDescent="0.2">
      <c r="A65" s="101" t="s">
        <v>110</v>
      </c>
      <c r="B65" s="102" t="s">
        <v>349</v>
      </c>
      <c r="C65" s="99" t="s">
        <v>23</v>
      </c>
      <c r="D65" s="211">
        <v>-4532.4599999999991</v>
      </c>
      <c r="E65" s="213">
        <f>E18-E19-E40</f>
        <v>-560275.25568134617</v>
      </c>
      <c r="F65" s="102" t="s">
        <v>457</v>
      </c>
      <c r="H65" s="219" t="e">
        <f>#REF!/D65-1</f>
        <v>#REF!</v>
      </c>
    </row>
    <row r="66" spans="1:8" s="100" customFormat="1" ht="110.25" x14ac:dyDescent="0.2">
      <c r="A66" s="101" t="s">
        <v>112</v>
      </c>
      <c r="B66" s="102" t="s">
        <v>113</v>
      </c>
      <c r="C66" s="99" t="s">
        <v>23</v>
      </c>
      <c r="D66" s="211">
        <v>292738.3</v>
      </c>
      <c r="E66" s="211">
        <v>514963.90977000003</v>
      </c>
      <c r="F66" s="263" t="s">
        <v>451</v>
      </c>
      <c r="H66" s="219" t="e">
        <f>#REF!/D66-1</f>
        <v>#REF!</v>
      </c>
    </row>
    <row r="67" spans="1:8" s="100" customFormat="1" ht="47.25" x14ac:dyDescent="0.2">
      <c r="A67" s="101" t="s">
        <v>115</v>
      </c>
      <c r="B67" s="102" t="s">
        <v>116</v>
      </c>
      <c r="C67" s="99" t="s">
        <v>23</v>
      </c>
      <c r="D67" s="211">
        <v>1261165.92</v>
      </c>
      <c r="E67" s="211">
        <v>1209565.1767299999</v>
      </c>
      <c r="F67" s="102"/>
      <c r="H67" s="219" t="e">
        <f>#REF!/D67-1</f>
        <v>#REF!</v>
      </c>
    </row>
    <row r="68" spans="1:8" s="100" customFormat="1" ht="31.5" x14ac:dyDescent="0.2">
      <c r="A68" s="101" t="s">
        <v>24</v>
      </c>
      <c r="B68" s="102" t="s">
        <v>117</v>
      </c>
      <c r="C68" s="99" t="s">
        <v>118</v>
      </c>
      <c r="D68" s="211">
        <v>618.45700000000011</v>
      </c>
      <c r="E68" s="211">
        <v>605.67189899999676</v>
      </c>
      <c r="F68" s="102"/>
      <c r="H68" s="219" t="e">
        <f>#REF!/D68-1</f>
        <v>#REF!</v>
      </c>
    </row>
    <row r="69" spans="1:8" s="100" customFormat="1" ht="78.75" x14ac:dyDescent="0.2">
      <c r="A69" s="101" t="s">
        <v>76</v>
      </c>
      <c r="B69" s="102" t="s">
        <v>119</v>
      </c>
      <c r="C69" s="99" t="s">
        <v>120</v>
      </c>
      <c r="D69" s="211">
        <v>2039.2135912440149</v>
      </c>
      <c r="E69" s="211">
        <v>1997.0633914617301</v>
      </c>
      <c r="F69" s="102"/>
      <c r="H69" s="219" t="e">
        <f>#REF!/D69-1</f>
        <v>#REF!</v>
      </c>
    </row>
    <row r="70" spans="1:8" s="100" customFormat="1" ht="63" x14ac:dyDescent="0.2">
      <c r="A70" s="101" t="s">
        <v>121</v>
      </c>
      <c r="B70" s="102" t="s">
        <v>122</v>
      </c>
      <c r="C70" s="99" t="s">
        <v>20</v>
      </c>
      <c r="D70" s="211" t="s">
        <v>20</v>
      </c>
      <c r="E70" s="211" t="s">
        <v>20</v>
      </c>
      <c r="F70" s="103" t="s">
        <v>20</v>
      </c>
    </row>
    <row r="71" spans="1:8" s="100" customFormat="1" ht="31.5" x14ac:dyDescent="0.2">
      <c r="A71" s="101" t="s">
        <v>21</v>
      </c>
      <c r="B71" s="102" t="s">
        <v>350</v>
      </c>
      <c r="C71" s="99" t="s">
        <v>124</v>
      </c>
      <c r="D71" s="211" t="s">
        <v>370</v>
      </c>
      <c r="E71" s="211">
        <v>336266</v>
      </c>
      <c r="F71" s="102"/>
    </row>
    <row r="72" spans="1:8" s="100" customFormat="1" ht="15.75" x14ac:dyDescent="0.2">
      <c r="A72" s="101" t="s">
        <v>125</v>
      </c>
      <c r="B72" s="102" t="s">
        <v>126</v>
      </c>
      <c r="C72" s="99" t="s">
        <v>312</v>
      </c>
      <c r="D72" s="211" t="s">
        <v>370</v>
      </c>
      <c r="E72" s="211">
        <v>6162.14</v>
      </c>
      <c r="F72" s="102"/>
    </row>
    <row r="73" spans="1:8" s="100" customFormat="1" ht="15.75" x14ac:dyDescent="0.2">
      <c r="A73" s="101"/>
      <c r="B73" s="102" t="s">
        <v>129</v>
      </c>
      <c r="C73" s="99" t="s">
        <v>312</v>
      </c>
      <c r="D73" s="211" t="s">
        <v>370</v>
      </c>
      <c r="E73" s="211">
        <v>3003.5</v>
      </c>
      <c r="F73" s="102"/>
    </row>
    <row r="74" spans="1:8" s="100" customFormat="1" ht="15.75" x14ac:dyDescent="0.2">
      <c r="A74" s="101"/>
      <c r="B74" s="102" t="s">
        <v>131</v>
      </c>
      <c r="C74" s="99" t="s">
        <v>312</v>
      </c>
      <c r="D74" s="211" t="s">
        <v>370</v>
      </c>
      <c r="E74" s="211">
        <v>966.46</v>
      </c>
      <c r="F74" s="102"/>
    </row>
    <row r="75" spans="1:8" s="100" customFormat="1" ht="15.75" x14ac:dyDescent="0.2">
      <c r="A75" s="101"/>
      <c r="B75" s="102" t="s">
        <v>133</v>
      </c>
      <c r="C75" s="99" t="s">
        <v>312</v>
      </c>
      <c r="D75" s="211" t="s">
        <v>370</v>
      </c>
      <c r="E75" s="211">
        <v>2192.1799999999998</v>
      </c>
      <c r="F75" s="102"/>
    </row>
    <row r="76" spans="1:8" s="100" customFormat="1" ht="15.75" x14ac:dyDescent="0.2">
      <c r="A76" s="101"/>
      <c r="B76" s="102" t="s">
        <v>135</v>
      </c>
      <c r="C76" s="99" t="s">
        <v>312</v>
      </c>
      <c r="D76" s="211" t="s">
        <v>370</v>
      </c>
      <c r="E76" s="211"/>
      <c r="F76" s="102"/>
    </row>
    <row r="77" spans="1:8" s="100" customFormat="1" ht="31.5" x14ac:dyDescent="0.2">
      <c r="A77" s="101" t="s">
        <v>136</v>
      </c>
      <c r="B77" s="102" t="s">
        <v>137</v>
      </c>
      <c r="C77" s="99" t="s">
        <v>138</v>
      </c>
      <c r="D77" s="322">
        <v>156656.1</v>
      </c>
      <c r="E77" s="211">
        <f>E78+E79+E80+E81</f>
        <v>64939.391799999998</v>
      </c>
      <c r="F77" s="102"/>
    </row>
    <row r="78" spans="1:8" s="100" customFormat="1" ht="15.75" x14ac:dyDescent="0.2">
      <c r="A78" s="101"/>
      <c r="B78" s="102" t="s">
        <v>129</v>
      </c>
      <c r="C78" s="99" t="s">
        <v>138</v>
      </c>
      <c r="D78" s="323"/>
      <c r="E78" s="211">
        <v>6565.7640000000001</v>
      </c>
      <c r="F78" s="102"/>
    </row>
    <row r="79" spans="1:8" s="100" customFormat="1" ht="15.75" x14ac:dyDescent="0.2">
      <c r="A79" s="101"/>
      <c r="B79" s="102" t="s">
        <v>131</v>
      </c>
      <c r="C79" s="99" t="s">
        <v>138</v>
      </c>
      <c r="D79" s="323"/>
      <c r="E79" s="211">
        <v>5666.6069000000007</v>
      </c>
      <c r="F79" s="102"/>
    </row>
    <row r="80" spans="1:8" s="100" customFormat="1" ht="15.75" x14ac:dyDescent="0.2">
      <c r="A80" s="101"/>
      <c r="B80" s="102" t="s">
        <v>133</v>
      </c>
      <c r="C80" s="99" t="s">
        <v>138</v>
      </c>
      <c r="D80" s="323"/>
      <c r="E80" s="211">
        <v>24254.987499999999</v>
      </c>
      <c r="F80" s="102"/>
    </row>
    <row r="81" spans="1:8" s="100" customFormat="1" ht="15.75" x14ac:dyDescent="0.2">
      <c r="A81" s="101"/>
      <c r="B81" s="102" t="s">
        <v>135</v>
      </c>
      <c r="C81" s="99" t="s">
        <v>138</v>
      </c>
      <c r="D81" s="323"/>
      <c r="E81" s="211">
        <v>28452.0334</v>
      </c>
      <c r="F81" s="102"/>
    </row>
    <row r="82" spans="1:8" s="100" customFormat="1" ht="31.5" x14ac:dyDescent="0.2">
      <c r="A82" s="101" t="s">
        <v>143</v>
      </c>
      <c r="B82" s="102" t="s">
        <v>144</v>
      </c>
      <c r="C82" s="99" t="s">
        <v>138</v>
      </c>
      <c r="D82" s="323"/>
      <c r="E82" s="211">
        <f>E83+E84+E85+E86</f>
        <v>91600.364000000001</v>
      </c>
      <c r="F82" s="102"/>
    </row>
    <row r="83" spans="1:8" s="100" customFormat="1" ht="15.75" x14ac:dyDescent="0.2">
      <c r="A83" s="101"/>
      <c r="B83" s="102" t="s">
        <v>129</v>
      </c>
      <c r="C83" s="99" t="s">
        <v>138</v>
      </c>
      <c r="D83" s="323"/>
      <c r="E83" s="211">
        <v>18811.099999999999</v>
      </c>
      <c r="F83" s="102"/>
    </row>
    <row r="84" spans="1:8" s="100" customFormat="1" ht="15.75" x14ac:dyDescent="0.2">
      <c r="A84" s="101"/>
      <c r="B84" s="102" t="s">
        <v>131</v>
      </c>
      <c r="C84" s="99" t="s">
        <v>138</v>
      </c>
      <c r="D84" s="323"/>
      <c r="E84" s="211">
        <v>19710.5</v>
      </c>
      <c r="F84" s="102"/>
    </row>
    <row r="85" spans="1:8" s="100" customFormat="1" ht="15.75" x14ac:dyDescent="0.2">
      <c r="A85" s="101"/>
      <c r="B85" s="102" t="s">
        <v>133</v>
      </c>
      <c r="C85" s="99" t="s">
        <v>138</v>
      </c>
      <c r="D85" s="323"/>
      <c r="E85" s="211">
        <v>53078.763999999996</v>
      </c>
      <c r="F85" s="102"/>
    </row>
    <row r="86" spans="1:8" s="100" customFormat="1" ht="15.75" x14ac:dyDescent="0.2">
      <c r="A86" s="101"/>
      <c r="B86" s="102" t="s">
        <v>135</v>
      </c>
      <c r="C86" s="99" t="s">
        <v>138</v>
      </c>
      <c r="D86" s="324"/>
      <c r="E86" s="211"/>
      <c r="F86" s="102"/>
    </row>
    <row r="87" spans="1:8" s="100" customFormat="1" ht="15.75" x14ac:dyDescent="0.2">
      <c r="A87" s="101" t="s">
        <v>149</v>
      </c>
      <c r="B87" s="102" t="s">
        <v>150</v>
      </c>
      <c r="C87" s="99" t="s">
        <v>151</v>
      </c>
      <c r="D87" s="211" t="s">
        <v>370</v>
      </c>
      <c r="E87" s="211">
        <v>41578.6</v>
      </c>
      <c r="F87" s="102"/>
    </row>
    <row r="88" spans="1:8" s="100" customFormat="1" ht="15.75" x14ac:dyDescent="0.2">
      <c r="A88" s="101"/>
      <c r="B88" s="102" t="s">
        <v>129</v>
      </c>
      <c r="C88" s="99" t="s">
        <v>151</v>
      </c>
      <c r="D88" s="211" t="s">
        <v>407</v>
      </c>
      <c r="E88" s="211">
        <v>4072.9</v>
      </c>
      <c r="F88" s="102"/>
    </row>
    <row r="89" spans="1:8" s="100" customFormat="1" ht="15.75" x14ac:dyDescent="0.2">
      <c r="A89" s="101"/>
      <c r="B89" s="102" t="s">
        <v>131</v>
      </c>
      <c r="C89" s="99" t="s">
        <v>151</v>
      </c>
      <c r="D89" s="211" t="s">
        <v>407</v>
      </c>
      <c r="E89" s="211">
        <v>4631.57</v>
      </c>
      <c r="F89" s="102"/>
    </row>
    <row r="90" spans="1:8" s="100" customFormat="1" ht="15.75" x14ac:dyDescent="0.2">
      <c r="A90" s="101"/>
      <c r="B90" s="102" t="s">
        <v>133</v>
      </c>
      <c r="C90" s="99" t="s">
        <v>151</v>
      </c>
      <c r="D90" s="211" t="s">
        <v>407</v>
      </c>
      <c r="E90" s="211">
        <v>19172.13</v>
      </c>
      <c r="F90" s="102"/>
    </row>
    <row r="91" spans="1:8" s="100" customFormat="1" ht="15.75" x14ac:dyDescent="0.2">
      <c r="A91" s="101"/>
      <c r="B91" s="102" t="s">
        <v>135</v>
      </c>
      <c r="C91" s="99" t="s">
        <v>151</v>
      </c>
      <c r="D91" s="211" t="s">
        <v>407</v>
      </c>
      <c r="E91" s="211">
        <v>13702</v>
      </c>
      <c r="F91" s="102"/>
    </row>
    <row r="92" spans="1:8" s="100" customFormat="1" ht="15.75" x14ac:dyDescent="0.2">
      <c r="A92" s="101" t="s">
        <v>156</v>
      </c>
      <c r="B92" s="102" t="s">
        <v>157</v>
      </c>
      <c r="C92" s="99" t="s">
        <v>158</v>
      </c>
      <c r="D92" s="211" t="s">
        <v>407</v>
      </c>
      <c r="E92" s="211">
        <v>0.73</v>
      </c>
      <c r="F92" s="102"/>
    </row>
    <row r="93" spans="1:8" s="100" customFormat="1" ht="31.5" x14ac:dyDescent="0.2">
      <c r="A93" s="101" t="s">
        <v>159</v>
      </c>
      <c r="B93" s="102" t="s">
        <v>160</v>
      </c>
      <c r="C93" s="99" t="s">
        <v>23</v>
      </c>
      <c r="D93" s="211" t="s">
        <v>407</v>
      </c>
      <c r="E93" s="211">
        <v>1179877</v>
      </c>
      <c r="F93" s="102"/>
      <c r="H93" s="220"/>
    </row>
    <row r="94" spans="1:8" s="100" customFormat="1" ht="31.5" x14ac:dyDescent="0.2">
      <c r="A94" s="101" t="s">
        <v>161</v>
      </c>
      <c r="B94" s="102" t="s">
        <v>162</v>
      </c>
      <c r="C94" s="99" t="s">
        <v>23</v>
      </c>
      <c r="D94" s="211" t="s">
        <v>407</v>
      </c>
      <c r="E94" s="211">
        <v>431218</v>
      </c>
      <c r="F94" s="102"/>
    </row>
    <row r="95" spans="1:8" s="100" customFormat="1" ht="47.25" x14ac:dyDescent="0.2">
      <c r="A95" s="101" t="s">
        <v>163</v>
      </c>
      <c r="B95" s="102" t="s">
        <v>351</v>
      </c>
      <c r="C95" s="99" t="s">
        <v>158</v>
      </c>
      <c r="D95" s="212" t="s">
        <v>165</v>
      </c>
      <c r="E95" s="211">
        <v>7.8616536802517736</v>
      </c>
      <c r="F95" s="103" t="s">
        <v>20</v>
      </c>
    </row>
    <row r="96" spans="1:8" ht="15" customHeight="1" x14ac:dyDescent="0.25">
      <c r="A96" s="51"/>
      <c r="B96" s="51"/>
      <c r="C96" s="51"/>
      <c r="D96" s="224"/>
      <c r="E96" s="224"/>
      <c r="F96" s="51"/>
    </row>
    <row r="97" spans="1:6" s="95" customFormat="1" ht="15.75" x14ac:dyDescent="0.25">
      <c r="A97" s="335" t="s">
        <v>352</v>
      </c>
      <c r="B97" s="336"/>
      <c r="C97" s="336"/>
      <c r="D97" s="336"/>
      <c r="E97" s="336"/>
      <c r="F97" s="336"/>
    </row>
    <row r="98" spans="1:6" s="95" customFormat="1" ht="15.75" x14ac:dyDescent="0.25">
      <c r="A98" s="335" t="s">
        <v>353</v>
      </c>
      <c r="B98" s="336"/>
      <c r="C98" s="336"/>
      <c r="D98" s="336"/>
      <c r="E98" s="336"/>
      <c r="F98" s="336"/>
    </row>
    <row r="99" spans="1:6" s="95" customFormat="1" ht="15.75" x14ac:dyDescent="0.25">
      <c r="A99" s="335" t="s">
        <v>354</v>
      </c>
      <c r="B99" s="336"/>
      <c r="C99" s="336"/>
      <c r="D99" s="336"/>
      <c r="E99" s="336"/>
      <c r="F99" s="336"/>
    </row>
    <row r="100" spans="1:6" ht="15.75" x14ac:dyDescent="0.25">
      <c r="A100" s="335" t="s">
        <v>355</v>
      </c>
      <c r="B100" s="336"/>
      <c r="C100" s="336"/>
      <c r="D100" s="336"/>
      <c r="E100" s="336"/>
      <c r="F100" s="336"/>
    </row>
    <row r="101" spans="1:6" ht="15.75" x14ac:dyDescent="0.25">
      <c r="A101" s="335" t="s">
        <v>356</v>
      </c>
      <c r="B101" s="336"/>
      <c r="C101" s="336"/>
      <c r="D101" s="336"/>
      <c r="E101" s="336"/>
      <c r="F101" s="336"/>
    </row>
    <row r="102" spans="1:6" ht="15.75" x14ac:dyDescent="0.25">
      <c r="A102" s="51"/>
      <c r="B102" s="51"/>
      <c r="C102" s="51"/>
      <c r="D102" s="222"/>
      <c r="E102" s="222"/>
      <c r="F102" s="51"/>
    </row>
    <row r="103" spans="1:6" ht="15.75" x14ac:dyDescent="0.25">
      <c r="A103" s="51"/>
      <c r="B103" s="51"/>
      <c r="C103" s="51"/>
      <c r="D103" s="222"/>
      <c r="E103" s="222"/>
      <c r="F103" s="51"/>
    </row>
    <row r="104" spans="1:6" ht="15.75" x14ac:dyDescent="0.25">
      <c r="A104" s="51"/>
      <c r="B104" s="51"/>
      <c r="C104" s="51"/>
      <c r="D104" s="222"/>
      <c r="E104" s="222"/>
      <c r="F104" s="51"/>
    </row>
    <row r="105" spans="1:6" ht="15.75" x14ac:dyDescent="0.25">
      <c r="A105" s="51"/>
      <c r="B105" s="51"/>
      <c r="C105" s="51"/>
      <c r="D105" s="222"/>
      <c r="E105" s="222"/>
      <c r="F105" s="51"/>
    </row>
  </sheetData>
  <mergeCells count="17">
    <mergeCell ref="A97:F97"/>
    <mergeCell ref="A98:F98"/>
    <mergeCell ref="A99:F99"/>
    <mergeCell ref="A100:F100"/>
    <mergeCell ref="A101:F101"/>
    <mergeCell ref="D77:D86"/>
    <mergeCell ref="A5:F5"/>
    <mergeCell ref="A6:F6"/>
    <mergeCell ref="A7:F7"/>
    <mergeCell ref="A8:F8"/>
    <mergeCell ref="B11:C11"/>
    <mergeCell ref="B12:C12"/>
    <mergeCell ref="A15:A16"/>
    <mergeCell ref="B15:B16"/>
    <mergeCell ref="C15:C16"/>
    <mergeCell ref="D15:E15"/>
    <mergeCell ref="F15:F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I101"/>
  <sheetViews>
    <sheetView tabSelected="1" topLeftCell="A58" zoomScale="81" zoomScaleNormal="81" workbookViewId="0">
      <selection activeCell="N65" sqref="N65"/>
    </sheetView>
  </sheetViews>
  <sheetFormatPr defaultRowHeight="15.75" x14ac:dyDescent="0.25"/>
  <cols>
    <col min="1" max="1" width="12" style="51" customWidth="1"/>
    <col min="2" max="2" width="57.42578125" style="51" customWidth="1"/>
    <col min="3" max="3" width="11.42578125" style="51" customWidth="1"/>
    <col min="4" max="4" width="17.85546875" style="51" customWidth="1"/>
    <col min="5" max="5" width="19.140625" style="51" customWidth="1"/>
    <col min="6" max="6" width="23.85546875" style="51" customWidth="1"/>
    <col min="7" max="7" width="54" style="51" customWidth="1"/>
    <col min="8" max="8" width="12.140625" style="51" customWidth="1"/>
    <col min="9" max="234" width="9.140625" style="51"/>
    <col min="235" max="235" width="16" style="51" customWidth="1"/>
    <col min="236" max="236" width="79.85546875" style="51" customWidth="1"/>
    <col min="237" max="237" width="14.85546875" style="51" customWidth="1"/>
    <col min="238" max="238" width="17" style="51" customWidth="1"/>
    <col min="239" max="239" width="17.85546875" style="51" customWidth="1"/>
    <col min="240" max="240" width="42.140625" style="51" customWidth="1"/>
    <col min="241" max="241" width="14.85546875" style="51" customWidth="1"/>
    <col min="242" max="242" width="15" style="51" bestFit="1" customWidth="1"/>
    <col min="243" max="490" width="9.140625" style="51"/>
    <col min="491" max="491" width="16" style="51" customWidth="1"/>
    <col min="492" max="492" width="79.85546875" style="51" customWidth="1"/>
    <col min="493" max="493" width="14.85546875" style="51" customWidth="1"/>
    <col min="494" max="494" width="17" style="51" customWidth="1"/>
    <col min="495" max="495" width="17.85546875" style="51" customWidth="1"/>
    <col min="496" max="496" width="42.140625" style="51" customWidth="1"/>
    <col min="497" max="497" width="14.85546875" style="51" customWidth="1"/>
    <col min="498" max="498" width="15" style="51" bestFit="1" customWidth="1"/>
    <col min="499" max="746" width="9.140625" style="51"/>
    <col min="747" max="747" width="16" style="51" customWidth="1"/>
    <col min="748" max="748" width="79.85546875" style="51" customWidth="1"/>
    <col min="749" max="749" width="14.85546875" style="51" customWidth="1"/>
    <col min="750" max="750" width="17" style="51" customWidth="1"/>
    <col min="751" max="751" width="17.85546875" style="51" customWidth="1"/>
    <col min="752" max="752" width="42.140625" style="51" customWidth="1"/>
    <col min="753" max="753" width="14.85546875" style="51" customWidth="1"/>
    <col min="754" max="754" width="15" style="51" bestFit="1" customWidth="1"/>
    <col min="755" max="1002" width="9.140625" style="51"/>
    <col min="1003" max="1003" width="16" style="51" customWidth="1"/>
    <col min="1004" max="1004" width="79.85546875" style="51" customWidth="1"/>
    <col min="1005" max="1005" width="14.85546875" style="51" customWidth="1"/>
    <col min="1006" max="1006" width="17" style="51" customWidth="1"/>
    <col min="1007" max="1007" width="17.85546875" style="51" customWidth="1"/>
    <col min="1008" max="1008" width="42.140625" style="51" customWidth="1"/>
    <col min="1009" max="1009" width="14.85546875" style="51" customWidth="1"/>
    <col min="1010" max="1010" width="15" style="51" bestFit="1" customWidth="1"/>
    <col min="1011" max="1258" width="9.140625" style="51"/>
    <col min="1259" max="1259" width="16" style="51" customWidth="1"/>
    <col min="1260" max="1260" width="79.85546875" style="51" customWidth="1"/>
    <col min="1261" max="1261" width="14.85546875" style="51" customWidth="1"/>
    <col min="1262" max="1262" width="17" style="51" customWidth="1"/>
    <col min="1263" max="1263" width="17.85546875" style="51" customWidth="1"/>
    <col min="1264" max="1264" width="42.140625" style="51" customWidth="1"/>
    <col min="1265" max="1265" width="14.85546875" style="51" customWidth="1"/>
    <col min="1266" max="1266" width="15" style="51" bestFit="1" customWidth="1"/>
    <col min="1267" max="1514" width="9.140625" style="51"/>
    <col min="1515" max="1515" width="16" style="51" customWidth="1"/>
    <col min="1516" max="1516" width="79.85546875" style="51" customWidth="1"/>
    <col min="1517" max="1517" width="14.85546875" style="51" customWidth="1"/>
    <col min="1518" max="1518" width="17" style="51" customWidth="1"/>
    <col min="1519" max="1519" width="17.85546875" style="51" customWidth="1"/>
    <col min="1520" max="1520" width="42.140625" style="51" customWidth="1"/>
    <col min="1521" max="1521" width="14.85546875" style="51" customWidth="1"/>
    <col min="1522" max="1522" width="15" style="51" bestFit="1" customWidth="1"/>
    <col min="1523" max="1770" width="9.140625" style="51"/>
    <col min="1771" max="1771" width="16" style="51" customWidth="1"/>
    <col min="1772" max="1772" width="79.85546875" style="51" customWidth="1"/>
    <col min="1773" max="1773" width="14.85546875" style="51" customWidth="1"/>
    <col min="1774" max="1774" width="17" style="51" customWidth="1"/>
    <col min="1775" max="1775" width="17.85546875" style="51" customWidth="1"/>
    <col min="1776" max="1776" width="42.140625" style="51" customWidth="1"/>
    <col min="1777" max="1777" width="14.85546875" style="51" customWidth="1"/>
    <col min="1778" max="1778" width="15" style="51" bestFit="1" customWidth="1"/>
    <col min="1779" max="2026" width="9.140625" style="51"/>
    <col min="2027" max="2027" width="16" style="51" customWidth="1"/>
    <col min="2028" max="2028" width="79.85546875" style="51" customWidth="1"/>
    <col min="2029" max="2029" width="14.85546875" style="51" customWidth="1"/>
    <col min="2030" max="2030" width="17" style="51" customWidth="1"/>
    <col min="2031" max="2031" width="17.85546875" style="51" customWidth="1"/>
    <col min="2032" max="2032" width="42.140625" style="51" customWidth="1"/>
    <col min="2033" max="2033" width="14.85546875" style="51" customWidth="1"/>
    <col min="2034" max="2034" width="15" style="51" bestFit="1" customWidth="1"/>
    <col min="2035" max="2282" width="9.140625" style="51"/>
    <col min="2283" max="2283" width="16" style="51" customWidth="1"/>
    <col min="2284" max="2284" width="79.85546875" style="51" customWidth="1"/>
    <col min="2285" max="2285" width="14.85546875" style="51" customWidth="1"/>
    <col min="2286" max="2286" width="17" style="51" customWidth="1"/>
    <col min="2287" max="2287" width="17.85546875" style="51" customWidth="1"/>
    <col min="2288" max="2288" width="42.140625" style="51" customWidth="1"/>
    <col min="2289" max="2289" width="14.85546875" style="51" customWidth="1"/>
    <col min="2290" max="2290" width="15" style="51" bestFit="1" customWidth="1"/>
    <col min="2291" max="2538" width="9.140625" style="51"/>
    <col min="2539" max="2539" width="16" style="51" customWidth="1"/>
    <col min="2540" max="2540" width="79.85546875" style="51" customWidth="1"/>
    <col min="2541" max="2541" width="14.85546875" style="51" customWidth="1"/>
    <col min="2542" max="2542" width="17" style="51" customWidth="1"/>
    <col min="2543" max="2543" width="17.85546875" style="51" customWidth="1"/>
    <col min="2544" max="2544" width="42.140625" style="51" customWidth="1"/>
    <col min="2545" max="2545" width="14.85546875" style="51" customWidth="1"/>
    <col min="2546" max="2546" width="15" style="51" bestFit="1" customWidth="1"/>
    <col min="2547" max="2794" width="9.140625" style="51"/>
    <col min="2795" max="2795" width="16" style="51" customWidth="1"/>
    <col min="2796" max="2796" width="79.85546875" style="51" customWidth="1"/>
    <col min="2797" max="2797" width="14.85546875" style="51" customWidth="1"/>
    <col min="2798" max="2798" width="17" style="51" customWidth="1"/>
    <col min="2799" max="2799" width="17.85546875" style="51" customWidth="1"/>
    <col min="2800" max="2800" width="42.140625" style="51" customWidth="1"/>
    <col min="2801" max="2801" width="14.85546875" style="51" customWidth="1"/>
    <col min="2802" max="2802" width="15" style="51" bestFit="1" customWidth="1"/>
    <col min="2803" max="3050" width="9.140625" style="51"/>
    <col min="3051" max="3051" width="16" style="51" customWidth="1"/>
    <col min="3052" max="3052" width="79.85546875" style="51" customWidth="1"/>
    <col min="3053" max="3053" width="14.85546875" style="51" customWidth="1"/>
    <col min="3054" max="3054" width="17" style="51" customWidth="1"/>
    <col min="3055" max="3055" width="17.85546875" style="51" customWidth="1"/>
    <col min="3056" max="3056" width="42.140625" style="51" customWidth="1"/>
    <col min="3057" max="3057" width="14.85546875" style="51" customWidth="1"/>
    <col min="3058" max="3058" width="15" style="51" bestFit="1" customWidth="1"/>
    <col min="3059" max="3306" width="9.140625" style="51"/>
    <col min="3307" max="3307" width="16" style="51" customWidth="1"/>
    <col min="3308" max="3308" width="79.85546875" style="51" customWidth="1"/>
    <col min="3309" max="3309" width="14.85546875" style="51" customWidth="1"/>
    <col min="3310" max="3310" width="17" style="51" customWidth="1"/>
    <col min="3311" max="3311" width="17.85546875" style="51" customWidth="1"/>
    <col min="3312" max="3312" width="42.140625" style="51" customWidth="1"/>
    <col min="3313" max="3313" width="14.85546875" style="51" customWidth="1"/>
    <col min="3314" max="3314" width="15" style="51" bestFit="1" customWidth="1"/>
    <col min="3315" max="3562" width="9.140625" style="51"/>
    <col min="3563" max="3563" width="16" style="51" customWidth="1"/>
    <col min="3564" max="3564" width="79.85546875" style="51" customWidth="1"/>
    <col min="3565" max="3565" width="14.85546875" style="51" customWidth="1"/>
    <col min="3566" max="3566" width="17" style="51" customWidth="1"/>
    <col min="3567" max="3567" width="17.85546875" style="51" customWidth="1"/>
    <col min="3568" max="3568" width="42.140625" style="51" customWidth="1"/>
    <col min="3569" max="3569" width="14.85546875" style="51" customWidth="1"/>
    <col min="3570" max="3570" width="15" style="51" bestFit="1" customWidth="1"/>
    <col min="3571" max="3818" width="9.140625" style="51"/>
    <col min="3819" max="3819" width="16" style="51" customWidth="1"/>
    <col min="3820" max="3820" width="79.85546875" style="51" customWidth="1"/>
    <col min="3821" max="3821" width="14.85546875" style="51" customWidth="1"/>
    <col min="3822" max="3822" width="17" style="51" customWidth="1"/>
    <col min="3823" max="3823" width="17.85546875" style="51" customWidth="1"/>
    <col min="3824" max="3824" width="42.140625" style="51" customWidth="1"/>
    <col min="3825" max="3825" width="14.85546875" style="51" customWidth="1"/>
    <col min="3826" max="3826" width="15" style="51" bestFit="1" customWidth="1"/>
    <col min="3827" max="4074" width="9.140625" style="51"/>
    <col min="4075" max="4075" width="16" style="51" customWidth="1"/>
    <col min="4076" max="4076" width="79.85546875" style="51" customWidth="1"/>
    <col min="4077" max="4077" width="14.85546875" style="51" customWidth="1"/>
    <col min="4078" max="4078" width="17" style="51" customWidth="1"/>
    <col min="4079" max="4079" width="17.85546875" style="51" customWidth="1"/>
    <col min="4080" max="4080" width="42.140625" style="51" customWidth="1"/>
    <col min="4081" max="4081" width="14.85546875" style="51" customWidth="1"/>
    <col min="4082" max="4082" width="15" style="51" bestFit="1" customWidth="1"/>
    <col min="4083" max="4330" width="9.140625" style="51"/>
    <col min="4331" max="4331" width="16" style="51" customWidth="1"/>
    <col min="4332" max="4332" width="79.85546875" style="51" customWidth="1"/>
    <col min="4333" max="4333" width="14.85546875" style="51" customWidth="1"/>
    <col min="4334" max="4334" width="17" style="51" customWidth="1"/>
    <col min="4335" max="4335" width="17.85546875" style="51" customWidth="1"/>
    <col min="4336" max="4336" width="42.140625" style="51" customWidth="1"/>
    <col min="4337" max="4337" width="14.85546875" style="51" customWidth="1"/>
    <col min="4338" max="4338" width="15" style="51" bestFit="1" customWidth="1"/>
    <col min="4339" max="4586" width="9.140625" style="51"/>
    <col min="4587" max="4587" width="16" style="51" customWidth="1"/>
    <col min="4588" max="4588" width="79.85546875" style="51" customWidth="1"/>
    <col min="4589" max="4589" width="14.85546875" style="51" customWidth="1"/>
    <col min="4590" max="4590" width="17" style="51" customWidth="1"/>
    <col min="4591" max="4591" width="17.85546875" style="51" customWidth="1"/>
    <col min="4592" max="4592" width="42.140625" style="51" customWidth="1"/>
    <col min="4593" max="4593" width="14.85546875" style="51" customWidth="1"/>
    <col min="4594" max="4594" width="15" style="51" bestFit="1" customWidth="1"/>
    <col min="4595" max="4842" width="9.140625" style="51"/>
    <col min="4843" max="4843" width="16" style="51" customWidth="1"/>
    <col min="4844" max="4844" width="79.85546875" style="51" customWidth="1"/>
    <col min="4845" max="4845" width="14.85546875" style="51" customWidth="1"/>
    <col min="4846" max="4846" width="17" style="51" customWidth="1"/>
    <col min="4847" max="4847" width="17.85546875" style="51" customWidth="1"/>
    <col min="4848" max="4848" width="42.140625" style="51" customWidth="1"/>
    <col min="4849" max="4849" width="14.85546875" style="51" customWidth="1"/>
    <col min="4850" max="4850" width="15" style="51" bestFit="1" customWidth="1"/>
    <col min="4851" max="5098" width="9.140625" style="51"/>
    <col min="5099" max="5099" width="16" style="51" customWidth="1"/>
    <col min="5100" max="5100" width="79.85546875" style="51" customWidth="1"/>
    <col min="5101" max="5101" width="14.85546875" style="51" customWidth="1"/>
    <col min="5102" max="5102" width="17" style="51" customWidth="1"/>
    <col min="5103" max="5103" width="17.85546875" style="51" customWidth="1"/>
    <col min="5104" max="5104" width="42.140625" style="51" customWidth="1"/>
    <col min="5105" max="5105" width="14.85546875" style="51" customWidth="1"/>
    <col min="5106" max="5106" width="15" style="51" bestFit="1" customWidth="1"/>
    <col min="5107" max="5354" width="9.140625" style="51"/>
    <col min="5355" max="5355" width="16" style="51" customWidth="1"/>
    <col min="5356" max="5356" width="79.85546875" style="51" customWidth="1"/>
    <col min="5357" max="5357" width="14.85546875" style="51" customWidth="1"/>
    <col min="5358" max="5358" width="17" style="51" customWidth="1"/>
    <col min="5359" max="5359" width="17.85546875" style="51" customWidth="1"/>
    <col min="5360" max="5360" width="42.140625" style="51" customWidth="1"/>
    <col min="5361" max="5361" width="14.85546875" style="51" customWidth="1"/>
    <col min="5362" max="5362" width="15" style="51" bestFit="1" customWidth="1"/>
    <col min="5363" max="5610" width="9.140625" style="51"/>
    <col min="5611" max="5611" width="16" style="51" customWidth="1"/>
    <col min="5612" max="5612" width="79.85546875" style="51" customWidth="1"/>
    <col min="5613" max="5613" width="14.85546875" style="51" customWidth="1"/>
    <col min="5614" max="5614" width="17" style="51" customWidth="1"/>
    <col min="5615" max="5615" width="17.85546875" style="51" customWidth="1"/>
    <col min="5616" max="5616" width="42.140625" style="51" customWidth="1"/>
    <col min="5617" max="5617" width="14.85546875" style="51" customWidth="1"/>
    <col min="5618" max="5618" width="15" style="51" bestFit="1" customWidth="1"/>
    <col min="5619" max="5866" width="9.140625" style="51"/>
    <col min="5867" max="5867" width="16" style="51" customWidth="1"/>
    <col min="5868" max="5868" width="79.85546875" style="51" customWidth="1"/>
    <col min="5869" max="5869" width="14.85546875" style="51" customWidth="1"/>
    <col min="5870" max="5870" width="17" style="51" customWidth="1"/>
    <col min="5871" max="5871" width="17.85546875" style="51" customWidth="1"/>
    <col min="5872" max="5872" width="42.140625" style="51" customWidth="1"/>
    <col min="5873" max="5873" width="14.85546875" style="51" customWidth="1"/>
    <col min="5874" max="5874" width="15" style="51" bestFit="1" customWidth="1"/>
    <col min="5875" max="6122" width="9.140625" style="51"/>
    <col min="6123" max="6123" width="16" style="51" customWidth="1"/>
    <col min="6124" max="6124" width="79.85546875" style="51" customWidth="1"/>
    <col min="6125" max="6125" width="14.85546875" style="51" customWidth="1"/>
    <col min="6126" max="6126" width="17" style="51" customWidth="1"/>
    <col min="6127" max="6127" width="17.85546875" style="51" customWidth="1"/>
    <col min="6128" max="6128" width="42.140625" style="51" customWidth="1"/>
    <col min="6129" max="6129" width="14.85546875" style="51" customWidth="1"/>
    <col min="6130" max="6130" width="15" style="51" bestFit="1" customWidth="1"/>
    <col min="6131" max="6378" width="9.140625" style="51"/>
    <col min="6379" max="6379" width="16" style="51" customWidth="1"/>
    <col min="6380" max="6380" width="79.85546875" style="51" customWidth="1"/>
    <col min="6381" max="6381" width="14.85546875" style="51" customWidth="1"/>
    <col min="6382" max="6382" width="17" style="51" customWidth="1"/>
    <col min="6383" max="6383" width="17.85546875" style="51" customWidth="1"/>
    <col min="6384" max="6384" width="42.140625" style="51" customWidth="1"/>
    <col min="6385" max="6385" width="14.85546875" style="51" customWidth="1"/>
    <col min="6386" max="6386" width="15" style="51" bestFit="1" customWidth="1"/>
    <col min="6387" max="6634" width="9.140625" style="51"/>
    <col min="6635" max="6635" width="16" style="51" customWidth="1"/>
    <col min="6636" max="6636" width="79.85546875" style="51" customWidth="1"/>
    <col min="6637" max="6637" width="14.85546875" style="51" customWidth="1"/>
    <col min="6638" max="6638" width="17" style="51" customWidth="1"/>
    <col min="6639" max="6639" width="17.85546875" style="51" customWidth="1"/>
    <col min="6640" max="6640" width="42.140625" style="51" customWidth="1"/>
    <col min="6641" max="6641" width="14.85546875" style="51" customWidth="1"/>
    <col min="6642" max="6642" width="15" style="51" bestFit="1" customWidth="1"/>
    <col min="6643" max="6890" width="9.140625" style="51"/>
    <col min="6891" max="6891" width="16" style="51" customWidth="1"/>
    <col min="6892" max="6892" width="79.85546875" style="51" customWidth="1"/>
    <col min="6893" max="6893" width="14.85546875" style="51" customWidth="1"/>
    <col min="6894" max="6894" width="17" style="51" customWidth="1"/>
    <col min="6895" max="6895" width="17.85546875" style="51" customWidth="1"/>
    <col min="6896" max="6896" width="42.140625" style="51" customWidth="1"/>
    <col min="6897" max="6897" width="14.85546875" style="51" customWidth="1"/>
    <col min="6898" max="6898" width="15" style="51" bestFit="1" customWidth="1"/>
    <col min="6899" max="7146" width="9.140625" style="51"/>
    <col min="7147" max="7147" width="16" style="51" customWidth="1"/>
    <col min="7148" max="7148" width="79.85546875" style="51" customWidth="1"/>
    <col min="7149" max="7149" width="14.85546875" style="51" customWidth="1"/>
    <col min="7150" max="7150" width="17" style="51" customWidth="1"/>
    <col min="7151" max="7151" width="17.85546875" style="51" customWidth="1"/>
    <col min="7152" max="7152" width="42.140625" style="51" customWidth="1"/>
    <col min="7153" max="7153" width="14.85546875" style="51" customWidth="1"/>
    <col min="7154" max="7154" width="15" style="51" bestFit="1" customWidth="1"/>
    <col min="7155" max="7402" width="9.140625" style="51"/>
    <col min="7403" max="7403" width="16" style="51" customWidth="1"/>
    <col min="7404" max="7404" width="79.85546875" style="51" customWidth="1"/>
    <col min="7405" max="7405" width="14.85546875" style="51" customWidth="1"/>
    <col min="7406" max="7406" width="17" style="51" customWidth="1"/>
    <col min="7407" max="7407" width="17.85546875" style="51" customWidth="1"/>
    <col min="7408" max="7408" width="42.140625" style="51" customWidth="1"/>
    <col min="7409" max="7409" width="14.85546875" style="51" customWidth="1"/>
    <col min="7410" max="7410" width="15" style="51" bestFit="1" customWidth="1"/>
    <col min="7411" max="7658" width="9.140625" style="51"/>
    <col min="7659" max="7659" width="16" style="51" customWidth="1"/>
    <col min="7660" max="7660" width="79.85546875" style="51" customWidth="1"/>
    <col min="7661" max="7661" width="14.85546875" style="51" customWidth="1"/>
    <col min="7662" max="7662" width="17" style="51" customWidth="1"/>
    <col min="7663" max="7663" width="17.85546875" style="51" customWidth="1"/>
    <col min="7664" max="7664" width="42.140625" style="51" customWidth="1"/>
    <col min="7665" max="7665" width="14.85546875" style="51" customWidth="1"/>
    <col min="7666" max="7666" width="15" style="51" bestFit="1" customWidth="1"/>
    <col min="7667" max="7914" width="9.140625" style="51"/>
    <col min="7915" max="7915" width="16" style="51" customWidth="1"/>
    <col min="7916" max="7916" width="79.85546875" style="51" customWidth="1"/>
    <col min="7917" max="7917" width="14.85546875" style="51" customWidth="1"/>
    <col min="7918" max="7918" width="17" style="51" customWidth="1"/>
    <col min="7919" max="7919" width="17.85546875" style="51" customWidth="1"/>
    <col min="7920" max="7920" width="42.140625" style="51" customWidth="1"/>
    <col min="7921" max="7921" width="14.85546875" style="51" customWidth="1"/>
    <col min="7922" max="7922" width="15" style="51" bestFit="1" customWidth="1"/>
    <col min="7923" max="8170" width="9.140625" style="51"/>
    <col min="8171" max="8171" width="16" style="51" customWidth="1"/>
    <col min="8172" max="8172" width="79.85546875" style="51" customWidth="1"/>
    <col min="8173" max="8173" width="14.85546875" style="51" customWidth="1"/>
    <col min="8174" max="8174" width="17" style="51" customWidth="1"/>
    <col min="8175" max="8175" width="17.85546875" style="51" customWidth="1"/>
    <col min="8176" max="8176" width="42.140625" style="51" customWidth="1"/>
    <col min="8177" max="8177" width="14.85546875" style="51" customWidth="1"/>
    <col min="8178" max="8178" width="15" style="51" bestFit="1" customWidth="1"/>
    <col min="8179" max="8426" width="9.140625" style="51"/>
    <col min="8427" max="8427" width="16" style="51" customWidth="1"/>
    <col min="8428" max="8428" width="79.85546875" style="51" customWidth="1"/>
    <col min="8429" max="8429" width="14.85546875" style="51" customWidth="1"/>
    <col min="8430" max="8430" width="17" style="51" customWidth="1"/>
    <col min="8431" max="8431" width="17.85546875" style="51" customWidth="1"/>
    <col min="8432" max="8432" width="42.140625" style="51" customWidth="1"/>
    <col min="8433" max="8433" width="14.85546875" style="51" customWidth="1"/>
    <col min="8434" max="8434" width="15" style="51" bestFit="1" customWidth="1"/>
    <col min="8435" max="8682" width="9.140625" style="51"/>
    <col min="8683" max="8683" width="16" style="51" customWidth="1"/>
    <col min="8684" max="8684" width="79.85546875" style="51" customWidth="1"/>
    <col min="8685" max="8685" width="14.85546875" style="51" customWidth="1"/>
    <col min="8686" max="8686" width="17" style="51" customWidth="1"/>
    <col min="8687" max="8687" width="17.85546875" style="51" customWidth="1"/>
    <col min="8688" max="8688" width="42.140625" style="51" customWidth="1"/>
    <col min="8689" max="8689" width="14.85546875" style="51" customWidth="1"/>
    <col min="8690" max="8690" width="15" style="51" bestFit="1" customWidth="1"/>
    <col min="8691" max="8938" width="9.140625" style="51"/>
    <col min="8939" max="8939" width="16" style="51" customWidth="1"/>
    <col min="8940" max="8940" width="79.85546875" style="51" customWidth="1"/>
    <col min="8941" max="8941" width="14.85546875" style="51" customWidth="1"/>
    <col min="8942" max="8942" width="17" style="51" customWidth="1"/>
    <col min="8943" max="8943" width="17.85546875" style="51" customWidth="1"/>
    <col min="8944" max="8944" width="42.140625" style="51" customWidth="1"/>
    <col min="8945" max="8945" width="14.85546875" style="51" customWidth="1"/>
    <col min="8946" max="8946" width="15" style="51" bestFit="1" customWidth="1"/>
    <col min="8947" max="9194" width="9.140625" style="51"/>
    <col min="9195" max="9195" width="16" style="51" customWidth="1"/>
    <col min="9196" max="9196" width="79.85546875" style="51" customWidth="1"/>
    <col min="9197" max="9197" width="14.85546875" style="51" customWidth="1"/>
    <col min="9198" max="9198" width="17" style="51" customWidth="1"/>
    <col min="9199" max="9199" width="17.85546875" style="51" customWidth="1"/>
    <col min="9200" max="9200" width="42.140625" style="51" customWidth="1"/>
    <col min="9201" max="9201" width="14.85546875" style="51" customWidth="1"/>
    <col min="9202" max="9202" width="15" style="51" bestFit="1" customWidth="1"/>
    <col min="9203" max="9450" width="9.140625" style="51"/>
    <col min="9451" max="9451" width="16" style="51" customWidth="1"/>
    <col min="9452" max="9452" width="79.85546875" style="51" customWidth="1"/>
    <col min="9453" max="9453" width="14.85546875" style="51" customWidth="1"/>
    <col min="9454" max="9454" width="17" style="51" customWidth="1"/>
    <col min="9455" max="9455" width="17.85546875" style="51" customWidth="1"/>
    <col min="9456" max="9456" width="42.140625" style="51" customWidth="1"/>
    <col min="9457" max="9457" width="14.85546875" style="51" customWidth="1"/>
    <col min="9458" max="9458" width="15" style="51" bestFit="1" customWidth="1"/>
    <col min="9459" max="9706" width="9.140625" style="51"/>
    <col min="9707" max="9707" width="16" style="51" customWidth="1"/>
    <col min="9708" max="9708" width="79.85546875" style="51" customWidth="1"/>
    <col min="9709" max="9709" width="14.85546875" style="51" customWidth="1"/>
    <col min="9710" max="9710" width="17" style="51" customWidth="1"/>
    <col min="9711" max="9711" width="17.85546875" style="51" customWidth="1"/>
    <col min="9712" max="9712" width="42.140625" style="51" customWidth="1"/>
    <col min="9713" max="9713" width="14.85546875" style="51" customWidth="1"/>
    <col min="9714" max="9714" width="15" style="51" bestFit="1" customWidth="1"/>
    <col min="9715" max="9962" width="9.140625" style="51"/>
    <col min="9963" max="9963" width="16" style="51" customWidth="1"/>
    <col min="9964" max="9964" width="79.85546875" style="51" customWidth="1"/>
    <col min="9965" max="9965" width="14.85546875" style="51" customWidth="1"/>
    <col min="9966" max="9966" width="17" style="51" customWidth="1"/>
    <col min="9967" max="9967" width="17.85546875" style="51" customWidth="1"/>
    <col min="9968" max="9968" width="42.140625" style="51" customWidth="1"/>
    <col min="9969" max="9969" width="14.85546875" style="51" customWidth="1"/>
    <col min="9970" max="9970" width="15" style="51" bestFit="1" customWidth="1"/>
    <col min="9971" max="10218" width="9.140625" style="51"/>
    <col min="10219" max="10219" width="16" style="51" customWidth="1"/>
    <col min="10220" max="10220" width="79.85546875" style="51" customWidth="1"/>
    <col min="10221" max="10221" width="14.85546875" style="51" customWidth="1"/>
    <col min="10222" max="10222" width="17" style="51" customWidth="1"/>
    <col min="10223" max="10223" width="17.85546875" style="51" customWidth="1"/>
    <col min="10224" max="10224" width="42.140625" style="51" customWidth="1"/>
    <col min="10225" max="10225" width="14.85546875" style="51" customWidth="1"/>
    <col min="10226" max="10226" width="15" style="51" bestFit="1" customWidth="1"/>
    <col min="10227" max="10474" width="9.140625" style="51"/>
    <col min="10475" max="10475" width="16" style="51" customWidth="1"/>
    <col min="10476" max="10476" width="79.85546875" style="51" customWidth="1"/>
    <col min="10477" max="10477" width="14.85546875" style="51" customWidth="1"/>
    <col min="10478" max="10478" width="17" style="51" customWidth="1"/>
    <col min="10479" max="10479" width="17.85546875" style="51" customWidth="1"/>
    <col min="10480" max="10480" width="42.140625" style="51" customWidth="1"/>
    <col min="10481" max="10481" width="14.85546875" style="51" customWidth="1"/>
    <col min="10482" max="10482" width="15" style="51" bestFit="1" customWidth="1"/>
    <col min="10483" max="10730" width="9.140625" style="51"/>
    <col min="10731" max="10731" width="16" style="51" customWidth="1"/>
    <col min="10732" max="10732" width="79.85546875" style="51" customWidth="1"/>
    <col min="10733" max="10733" width="14.85546875" style="51" customWidth="1"/>
    <col min="10734" max="10734" width="17" style="51" customWidth="1"/>
    <col min="10735" max="10735" width="17.85546875" style="51" customWidth="1"/>
    <col min="10736" max="10736" width="42.140625" style="51" customWidth="1"/>
    <col min="10737" max="10737" width="14.85546875" style="51" customWidth="1"/>
    <col min="10738" max="10738" width="15" style="51" bestFit="1" customWidth="1"/>
    <col min="10739" max="10986" width="9.140625" style="51"/>
    <col min="10987" max="10987" width="16" style="51" customWidth="1"/>
    <col min="10988" max="10988" width="79.85546875" style="51" customWidth="1"/>
    <col min="10989" max="10989" width="14.85546875" style="51" customWidth="1"/>
    <col min="10990" max="10990" width="17" style="51" customWidth="1"/>
    <col min="10991" max="10991" width="17.85546875" style="51" customWidth="1"/>
    <col min="10992" max="10992" width="42.140625" style="51" customWidth="1"/>
    <col min="10993" max="10993" width="14.85546875" style="51" customWidth="1"/>
    <col min="10994" max="10994" width="15" style="51" bestFit="1" customWidth="1"/>
    <col min="10995" max="11242" width="9.140625" style="51"/>
    <col min="11243" max="11243" width="16" style="51" customWidth="1"/>
    <col min="11244" max="11244" width="79.85546875" style="51" customWidth="1"/>
    <col min="11245" max="11245" width="14.85546875" style="51" customWidth="1"/>
    <col min="11246" max="11246" width="17" style="51" customWidth="1"/>
    <col min="11247" max="11247" width="17.85546875" style="51" customWidth="1"/>
    <col min="11248" max="11248" width="42.140625" style="51" customWidth="1"/>
    <col min="11249" max="11249" width="14.85546875" style="51" customWidth="1"/>
    <col min="11250" max="11250" width="15" style="51" bestFit="1" customWidth="1"/>
    <col min="11251" max="11498" width="9.140625" style="51"/>
    <col min="11499" max="11499" width="16" style="51" customWidth="1"/>
    <col min="11500" max="11500" width="79.85546875" style="51" customWidth="1"/>
    <col min="11501" max="11501" width="14.85546875" style="51" customWidth="1"/>
    <col min="11502" max="11502" width="17" style="51" customWidth="1"/>
    <col min="11503" max="11503" width="17.85546875" style="51" customWidth="1"/>
    <col min="11504" max="11504" width="42.140625" style="51" customWidth="1"/>
    <col min="11505" max="11505" width="14.85546875" style="51" customWidth="1"/>
    <col min="11506" max="11506" width="15" style="51" bestFit="1" customWidth="1"/>
    <col min="11507" max="11754" width="9.140625" style="51"/>
    <col min="11755" max="11755" width="16" style="51" customWidth="1"/>
    <col min="11756" max="11756" width="79.85546875" style="51" customWidth="1"/>
    <col min="11757" max="11757" width="14.85546875" style="51" customWidth="1"/>
    <col min="11758" max="11758" width="17" style="51" customWidth="1"/>
    <col min="11759" max="11759" width="17.85546875" style="51" customWidth="1"/>
    <col min="11760" max="11760" width="42.140625" style="51" customWidth="1"/>
    <col min="11761" max="11761" width="14.85546875" style="51" customWidth="1"/>
    <col min="11762" max="11762" width="15" style="51" bestFit="1" customWidth="1"/>
    <col min="11763" max="12010" width="9.140625" style="51"/>
    <col min="12011" max="12011" width="16" style="51" customWidth="1"/>
    <col min="12012" max="12012" width="79.85546875" style="51" customWidth="1"/>
    <col min="12013" max="12013" width="14.85546875" style="51" customWidth="1"/>
    <col min="12014" max="12014" width="17" style="51" customWidth="1"/>
    <col min="12015" max="12015" width="17.85546875" style="51" customWidth="1"/>
    <col min="12016" max="12016" width="42.140625" style="51" customWidth="1"/>
    <col min="12017" max="12017" width="14.85546875" style="51" customWidth="1"/>
    <col min="12018" max="12018" width="15" style="51" bestFit="1" customWidth="1"/>
    <col min="12019" max="12266" width="9.140625" style="51"/>
    <col min="12267" max="12267" width="16" style="51" customWidth="1"/>
    <col min="12268" max="12268" width="79.85546875" style="51" customWidth="1"/>
    <col min="12269" max="12269" width="14.85546875" style="51" customWidth="1"/>
    <col min="12270" max="12270" width="17" style="51" customWidth="1"/>
    <col min="12271" max="12271" width="17.85546875" style="51" customWidth="1"/>
    <col min="12272" max="12272" width="42.140625" style="51" customWidth="1"/>
    <col min="12273" max="12273" width="14.85546875" style="51" customWidth="1"/>
    <col min="12274" max="12274" width="15" style="51" bestFit="1" customWidth="1"/>
    <col min="12275" max="12522" width="9.140625" style="51"/>
    <col min="12523" max="12523" width="16" style="51" customWidth="1"/>
    <col min="12524" max="12524" width="79.85546875" style="51" customWidth="1"/>
    <col min="12525" max="12525" width="14.85546875" style="51" customWidth="1"/>
    <col min="12526" max="12526" width="17" style="51" customWidth="1"/>
    <col min="12527" max="12527" width="17.85546875" style="51" customWidth="1"/>
    <col min="12528" max="12528" width="42.140625" style="51" customWidth="1"/>
    <col min="12529" max="12529" width="14.85546875" style="51" customWidth="1"/>
    <col min="12530" max="12530" width="15" style="51" bestFit="1" customWidth="1"/>
    <col min="12531" max="12778" width="9.140625" style="51"/>
    <col min="12779" max="12779" width="16" style="51" customWidth="1"/>
    <col min="12780" max="12780" width="79.85546875" style="51" customWidth="1"/>
    <col min="12781" max="12781" width="14.85546875" style="51" customWidth="1"/>
    <col min="12782" max="12782" width="17" style="51" customWidth="1"/>
    <col min="12783" max="12783" width="17.85546875" style="51" customWidth="1"/>
    <col min="12784" max="12784" width="42.140625" style="51" customWidth="1"/>
    <col min="12785" max="12785" width="14.85546875" style="51" customWidth="1"/>
    <col min="12786" max="12786" width="15" style="51" bestFit="1" customWidth="1"/>
    <col min="12787" max="13034" width="9.140625" style="51"/>
    <col min="13035" max="13035" width="16" style="51" customWidth="1"/>
    <col min="13036" max="13036" width="79.85546875" style="51" customWidth="1"/>
    <col min="13037" max="13037" width="14.85546875" style="51" customWidth="1"/>
    <col min="13038" max="13038" width="17" style="51" customWidth="1"/>
    <col min="13039" max="13039" width="17.85546875" style="51" customWidth="1"/>
    <col min="13040" max="13040" width="42.140625" style="51" customWidth="1"/>
    <col min="13041" max="13041" width="14.85546875" style="51" customWidth="1"/>
    <col min="13042" max="13042" width="15" style="51" bestFit="1" customWidth="1"/>
    <col min="13043" max="13290" width="9.140625" style="51"/>
    <col min="13291" max="13291" width="16" style="51" customWidth="1"/>
    <col min="13292" max="13292" width="79.85546875" style="51" customWidth="1"/>
    <col min="13293" max="13293" width="14.85546875" style="51" customWidth="1"/>
    <col min="13294" max="13294" width="17" style="51" customWidth="1"/>
    <col min="13295" max="13295" width="17.85546875" style="51" customWidth="1"/>
    <col min="13296" max="13296" width="42.140625" style="51" customWidth="1"/>
    <col min="13297" max="13297" width="14.85546875" style="51" customWidth="1"/>
    <col min="13298" max="13298" width="15" style="51" bestFit="1" customWidth="1"/>
    <col min="13299" max="13546" width="9.140625" style="51"/>
    <col min="13547" max="13547" width="16" style="51" customWidth="1"/>
    <col min="13548" max="13548" width="79.85546875" style="51" customWidth="1"/>
    <col min="13549" max="13549" width="14.85546875" style="51" customWidth="1"/>
    <col min="13550" max="13550" width="17" style="51" customWidth="1"/>
    <col min="13551" max="13551" width="17.85546875" style="51" customWidth="1"/>
    <col min="13552" max="13552" width="42.140625" style="51" customWidth="1"/>
    <col min="13553" max="13553" width="14.85546875" style="51" customWidth="1"/>
    <col min="13554" max="13554" width="15" style="51" bestFit="1" customWidth="1"/>
    <col min="13555" max="13802" width="9.140625" style="51"/>
    <col min="13803" max="13803" width="16" style="51" customWidth="1"/>
    <col min="13804" max="13804" width="79.85546875" style="51" customWidth="1"/>
    <col min="13805" max="13805" width="14.85546875" style="51" customWidth="1"/>
    <col min="13806" max="13806" width="17" style="51" customWidth="1"/>
    <col min="13807" max="13807" width="17.85546875" style="51" customWidth="1"/>
    <col min="13808" max="13808" width="42.140625" style="51" customWidth="1"/>
    <col min="13809" max="13809" width="14.85546875" style="51" customWidth="1"/>
    <col min="13810" max="13810" width="15" style="51" bestFit="1" customWidth="1"/>
    <col min="13811" max="14058" width="9.140625" style="51"/>
    <col min="14059" max="14059" width="16" style="51" customWidth="1"/>
    <col min="14060" max="14060" width="79.85546875" style="51" customWidth="1"/>
    <col min="14061" max="14061" width="14.85546875" style="51" customWidth="1"/>
    <col min="14062" max="14062" width="17" style="51" customWidth="1"/>
    <col min="14063" max="14063" width="17.85546875" style="51" customWidth="1"/>
    <col min="14064" max="14064" width="42.140625" style="51" customWidth="1"/>
    <col min="14065" max="14065" width="14.85546875" style="51" customWidth="1"/>
    <col min="14066" max="14066" width="15" style="51" bestFit="1" customWidth="1"/>
    <col min="14067" max="14314" width="9.140625" style="51"/>
    <col min="14315" max="14315" width="16" style="51" customWidth="1"/>
    <col min="14316" max="14316" width="79.85546875" style="51" customWidth="1"/>
    <col min="14317" max="14317" width="14.85546875" style="51" customWidth="1"/>
    <col min="14318" max="14318" width="17" style="51" customWidth="1"/>
    <col min="14319" max="14319" width="17.85546875" style="51" customWidth="1"/>
    <col min="14320" max="14320" width="42.140625" style="51" customWidth="1"/>
    <col min="14321" max="14321" width="14.85546875" style="51" customWidth="1"/>
    <col min="14322" max="14322" width="15" style="51" bestFit="1" customWidth="1"/>
    <col min="14323" max="14570" width="9.140625" style="51"/>
    <col min="14571" max="14571" width="16" style="51" customWidth="1"/>
    <col min="14572" max="14572" width="79.85546875" style="51" customWidth="1"/>
    <col min="14573" max="14573" width="14.85546875" style="51" customWidth="1"/>
    <col min="14574" max="14574" width="17" style="51" customWidth="1"/>
    <col min="14575" max="14575" width="17.85546875" style="51" customWidth="1"/>
    <col min="14576" max="14576" width="42.140625" style="51" customWidth="1"/>
    <col min="14577" max="14577" width="14.85546875" style="51" customWidth="1"/>
    <col min="14578" max="14578" width="15" style="51" bestFit="1" customWidth="1"/>
    <col min="14579" max="14826" width="9.140625" style="51"/>
    <col min="14827" max="14827" width="16" style="51" customWidth="1"/>
    <col min="14828" max="14828" width="79.85546875" style="51" customWidth="1"/>
    <col min="14829" max="14829" width="14.85546875" style="51" customWidth="1"/>
    <col min="14830" max="14830" width="17" style="51" customWidth="1"/>
    <col min="14831" max="14831" width="17.85546875" style="51" customWidth="1"/>
    <col min="14832" max="14832" width="42.140625" style="51" customWidth="1"/>
    <col min="14833" max="14833" width="14.85546875" style="51" customWidth="1"/>
    <col min="14834" max="14834" width="15" style="51" bestFit="1" customWidth="1"/>
    <col min="14835" max="15082" width="9.140625" style="51"/>
    <col min="15083" max="15083" width="16" style="51" customWidth="1"/>
    <col min="15084" max="15084" width="79.85546875" style="51" customWidth="1"/>
    <col min="15085" max="15085" width="14.85546875" style="51" customWidth="1"/>
    <col min="15086" max="15086" width="17" style="51" customWidth="1"/>
    <col min="15087" max="15087" width="17.85546875" style="51" customWidth="1"/>
    <col min="15088" max="15088" width="42.140625" style="51" customWidth="1"/>
    <col min="15089" max="15089" width="14.85546875" style="51" customWidth="1"/>
    <col min="15090" max="15090" width="15" style="51" bestFit="1" customWidth="1"/>
    <col min="15091" max="15338" width="9.140625" style="51"/>
    <col min="15339" max="15339" width="16" style="51" customWidth="1"/>
    <col min="15340" max="15340" width="79.85546875" style="51" customWidth="1"/>
    <col min="15341" max="15341" width="14.85546875" style="51" customWidth="1"/>
    <col min="15342" max="15342" width="17" style="51" customWidth="1"/>
    <col min="15343" max="15343" width="17.85546875" style="51" customWidth="1"/>
    <col min="15344" max="15344" width="42.140625" style="51" customWidth="1"/>
    <col min="15345" max="15345" width="14.85546875" style="51" customWidth="1"/>
    <col min="15346" max="15346" width="15" style="51" bestFit="1" customWidth="1"/>
    <col min="15347" max="15594" width="9.140625" style="51"/>
    <col min="15595" max="15595" width="16" style="51" customWidth="1"/>
    <col min="15596" max="15596" width="79.85546875" style="51" customWidth="1"/>
    <col min="15597" max="15597" width="14.85546875" style="51" customWidth="1"/>
    <col min="15598" max="15598" width="17" style="51" customWidth="1"/>
    <col min="15599" max="15599" width="17.85546875" style="51" customWidth="1"/>
    <col min="15600" max="15600" width="42.140625" style="51" customWidth="1"/>
    <col min="15601" max="15601" width="14.85546875" style="51" customWidth="1"/>
    <col min="15602" max="15602" width="15" style="51" bestFit="1" customWidth="1"/>
    <col min="15603" max="15850" width="9.140625" style="51"/>
    <col min="15851" max="15851" width="16" style="51" customWidth="1"/>
    <col min="15852" max="15852" width="79.85546875" style="51" customWidth="1"/>
    <col min="15853" max="15853" width="14.85546875" style="51" customWidth="1"/>
    <col min="15854" max="15854" width="17" style="51" customWidth="1"/>
    <col min="15855" max="15855" width="17.85546875" style="51" customWidth="1"/>
    <col min="15856" max="15856" width="42.140625" style="51" customWidth="1"/>
    <col min="15857" max="15857" width="14.85546875" style="51" customWidth="1"/>
    <col min="15858" max="15858" width="15" style="51" bestFit="1" customWidth="1"/>
    <col min="15859" max="16106" width="9.140625" style="51"/>
    <col min="16107" max="16107" width="16" style="51" customWidth="1"/>
    <col min="16108" max="16108" width="79.85546875" style="51" customWidth="1"/>
    <col min="16109" max="16109" width="14.85546875" style="51" customWidth="1"/>
    <col min="16110" max="16110" width="17" style="51" customWidth="1"/>
    <col min="16111" max="16111" width="17.85546875" style="51" customWidth="1"/>
    <col min="16112" max="16112" width="42.140625" style="51" customWidth="1"/>
    <col min="16113" max="16113" width="14.85546875" style="51" customWidth="1"/>
    <col min="16114" max="16114" width="15" style="51" bestFit="1" customWidth="1"/>
    <col min="16115" max="16384" width="9.140625" style="51"/>
  </cols>
  <sheetData>
    <row r="1" spans="1:7" x14ac:dyDescent="0.25">
      <c r="G1" s="51" t="s">
        <v>194</v>
      </c>
    </row>
    <row r="2" spans="1:7" x14ac:dyDescent="0.25">
      <c r="G2" s="51" t="s">
        <v>195</v>
      </c>
    </row>
    <row r="3" spans="1:7" x14ac:dyDescent="0.25">
      <c r="G3" s="51" t="s">
        <v>2</v>
      </c>
    </row>
    <row r="6" spans="1:7" x14ac:dyDescent="0.25">
      <c r="A6" s="327" t="s">
        <v>3</v>
      </c>
      <c r="B6" s="327"/>
      <c r="C6" s="327"/>
      <c r="D6" s="327"/>
      <c r="E6" s="327"/>
      <c r="F6" s="327"/>
      <c r="G6" s="327"/>
    </row>
    <row r="7" spans="1:7" x14ac:dyDescent="0.25">
      <c r="A7" s="327" t="s">
        <v>4</v>
      </c>
      <c r="B7" s="327"/>
      <c r="C7" s="327"/>
      <c r="D7" s="327"/>
      <c r="E7" s="327"/>
      <c r="F7" s="327"/>
      <c r="G7" s="327"/>
    </row>
    <row r="8" spans="1:7" x14ac:dyDescent="0.25">
      <c r="A8" s="327" t="s">
        <v>5</v>
      </c>
      <c r="B8" s="327"/>
      <c r="C8" s="327"/>
      <c r="D8" s="327"/>
      <c r="E8" s="327"/>
      <c r="F8" s="327"/>
      <c r="G8" s="327"/>
    </row>
    <row r="9" spans="1:7" x14ac:dyDescent="0.25">
      <c r="A9" s="327" t="s">
        <v>6</v>
      </c>
      <c r="B9" s="327"/>
      <c r="C9" s="327"/>
      <c r="D9" s="327"/>
      <c r="E9" s="327"/>
      <c r="F9" s="327"/>
      <c r="G9" s="327"/>
    </row>
    <row r="11" spans="1:7" ht="31.5" customHeight="1" x14ac:dyDescent="0.25">
      <c r="A11" s="97" t="s">
        <v>391</v>
      </c>
      <c r="B11" s="241"/>
      <c r="D11" s="241"/>
      <c r="E11" s="241"/>
      <c r="F11" s="241"/>
      <c r="G11" s="75"/>
    </row>
    <row r="12" spans="1:7" x14ac:dyDescent="0.25">
      <c r="A12" s="94" t="s">
        <v>199</v>
      </c>
      <c r="B12" s="43" t="s">
        <v>200</v>
      </c>
      <c r="D12" s="242"/>
      <c r="E12" s="242"/>
      <c r="F12" s="242"/>
      <c r="G12" s="242"/>
    </row>
    <row r="13" spans="1:7" x14ac:dyDescent="0.25">
      <c r="A13" s="94" t="s">
        <v>201</v>
      </c>
      <c r="B13" s="43" t="s">
        <v>272</v>
      </c>
      <c r="D13" s="242"/>
      <c r="E13" s="242"/>
      <c r="F13" s="242"/>
      <c r="G13" s="242"/>
    </row>
    <row r="14" spans="1:7" x14ac:dyDescent="0.25">
      <c r="A14" s="97" t="s">
        <v>392</v>
      </c>
      <c r="B14" s="243"/>
      <c r="D14" s="244"/>
      <c r="E14" s="244"/>
      <c r="F14" s="244"/>
      <c r="G14" s="75"/>
    </row>
    <row r="16" spans="1:7" ht="20.25" customHeight="1" x14ac:dyDescent="0.25">
      <c r="A16" s="334" t="s">
        <v>11</v>
      </c>
      <c r="B16" s="338" t="s">
        <v>12</v>
      </c>
      <c r="C16" s="103" t="s">
        <v>204</v>
      </c>
      <c r="D16" s="332" t="s">
        <v>274</v>
      </c>
      <c r="E16" s="333"/>
      <c r="F16" s="340"/>
      <c r="G16" s="103" t="s">
        <v>14</v>
      </c>
    </row>
    <row r="17" spans="1:7" ht="55.5" customHeight="1" x14ac:dyDescent="0.25">
      <c r="A17" s="337"/>
      <c r="B17" s="339"/>
      <c r="C17" s="76"/>
      <c r="D17" s="76" t="s">
        <v>15</v>
      </c>
      <c r="E17" s="76" t="s">
        <v>17</v>
      </c>
      <c r="F17" s="103" t="s">
        <v>393</v>
      </c>
      <c r="G17" s="103"/>
    </row>
    <row r="18" spans="1:7" ht="15" customHeight="1" x14ac:dyDescent="0.25">
      <c r="A18" s="101" t="s">
        <v>18</v>
      </c>
      <c r="B18" s="59" t="s">
        <v>19</v>
      </c>
      <c r="C18" s="76" t="s">
        <v>20</v>
      </c>
      <c r="D18" s="76" t="s">
        <v>20</v>
      </c>
      <c r="E18" s="76" t="s">
        <v>20</v>
      </c>
      <c r="F18" s="76" t="s">
        <v>20</v>
      </c>
      <c r="G18" s="103" t="s">
        <v>20</v>
      </c>
    </row>
    <row r="19" spans="1:7" ht="21" customHeight="1" x14ac:dyDescent="0.25">
      <c r="A19" s="101" t="s">
        <v>21</v>
      </c>
      <c r="B19" s="59" t="s">
        <v>22</v>
      </c>
      <c r="C19" s="76" t="s">
        <v>23</v>
      </c>
      <c r="D19" s="70">
        <f>D20+D48+D63</f>
        <v>2144513.1003444437</v>
      </c>
      <c r="E19" s="70">
        <f>E20+E48+E63</f>
        <v>2073828.1938179275</v>
      </c>
      <c r="F19" s="70">
        <f>F20+F48+F63</f>
        <v>1131983.2683510697</v>
      </c>
      <c r="G19" s="58"/>
    </row>
    <row r="20" spans="1:7" ht="20.25" customHeight="1" x14ac:dyDescent="0.25">
      <c r="A20" s="101" t="s">
        <v>24</v>
      </c>
      <c r="B20" s="59" t="s">
        <v>25</v>
      </c>
      <c r="C20" s="76" t="s">
        <v>23</v>
      </c>
      <c r="D20" s="70">
        <f>D21+D26+D28+D47+D46</f>
        <v>724255.49444699998</v>
      </c>
      <c r="E20" s="70">
        <f>E21+E26+E28+E47+E46</f>
        <v>1142867.725762232</v>
      </c>
      <c r="F20" s="70">
        <f>F21+F26+F28+F47+F46</f>
        <v>747780.18819124077</v>
      </c>
      <c r="G20" s="58"/>
    </row>
    <row r="21" spans="1:7" ht="16.5" customHeight="1" x14ac:dyDescent="0.25">
      <c r="A21" s="101" t="s">
        <v>26</v>
      </c>
      <c r="B21" s="59" t="s">
        <v>27</v>
      </c>
      <c r="C21" s="76" t="s">
        <v>23</v>
      </c>
      <c r="D21" s="70">
        <f>D24+D22</f>
        <v>143337.92000000001</v>
      </c>
      <c r="E21" s="70">
        <f>E24+E22+E23</f>
        <v>266217.19326155202</v>
      </c>
      <c r="F21" s="70">
        <f>F24+F22+F23</f>
        <v>141065.13913714932</v>
      </c>
      <c r="G21" s="58"/>
    </row>
    <row r="22" spans="1:7" ht="39.75" customHeight="1" x14ac:dyDescent="0.25">
      <c r="A22" s="101" t="s">
        <v>28</v>
      </c>
      <c r="B22" s="59" t="s">
        <v>29</v>
      </c>
      <c r="C22" s="76" t="s">
        <v>23</v>
      </c>
      <c r="D22" s="70">
        <v>142274.6</v>
      </c>
      <c r="E22" s="70">
        <v>77928.490365552003</v>
      </c>
      <c r="F22" s="70">
        <v>8710.446388090204</v>
      </c>
      <c r="G22" s="341" t="s">
        <v>394</v>
      </c>
    </row>
    <row r="23" spans="1:7" ht="27.75" customHeight="1" x14ac:dyDescent="0.25">
      <c r="A23" s="101" t="s">
        <v>30</v>
      </c>
      <c r="B23" s="59" t="s">
        <v>31</v>
      </c>
      <c r="C23" s="76" t="s">
        <v>23</v>
      </c>
      <c r="D23" s="70" t="s">
        <v>370</v>
      </c>
      <c r="E23" s="70">
        <v>86662.896129999994</v>
      </c>
      <c r="F23" s="70">
        <v>78784</v>
      </c>
      <c r="G23" s="342"/>
    </row>
    <row r="24" spans="1:7" ht="51.75" customHeight="1" x14ac:dyDescent="0.25">
      <c r="A24" s="101" t="s">
        <v>33</v>
      </c>
      <c r="B24" s="245" t="s">
        <v>34</v>
      </c>
      <c r="C24" s="76" t="s">
        <v>23</v>
      </c>
      <c r="D24" s="70">
        <v>1063.32</v>
      </c>
      <c r="E24" s="70">
        <v>101625.80676600001</v>
      </c>
      <c r="F24" s="70">
        <v>53570.692749059104</v>
      </c>
      <c r="G24" s="58" t="s">
        <v>395</v>
      </c>
    </row>
    <row r="25" spans="1:7" ht="47.25" x14ac:dyDescent="0.25">
      <c r="A25" s="101" t="s">
        <v>36</v>
      </c>
      <c r="B25" s="59" t="s">
        <v>37</v>
      </c>
      <c r="C25" s="76" t="s">
        <v>23</v>
      </c>
      <c r="D25" s="70" t="s">
        <v>370</v>
      </c>
      <c r="E25" s="70">
        <v>18004.027999999998</v>
      </c>
      <c r="F25" s="70">
        <v>6379</v>
      </c>
      <c r="G25" s="58" t="s">
        <v>396</v>
      </c>
    </row>
    <row r="26" spans="1:7" ht="19.5" customHeight="1" x14ac:dyDescent="0.25">
      <c r="A26" s="101" t="s">
        <v>38</v>
      </c>
      <c r="B26" s="59" t="s">
        <v>39</v>
      </c>
      <c r="C26" s="76" t="s">
        <v>23</v>
      </c>
      <c r="D26" s="70">
        <v>512244.25442302</v>
      </c>
      <c r="E26" s="70">
        <v>551651.62676899997</v>
      </c>
      <c r="F26" s="70">
        <v>327453.17620998499</v>
      </c>
      <c r="G26" s="58"/>
    </row>
    <row r="27" spans="1:7" ht="47.25" x14ac:dyDescent="0.25">
      <c r="A27" s="101" t="s">
        <v>40</v>
      </c>
      <c r="B27" s="59" t="s">
        <v>37</v>
      </c>
      <c r="C27" s="76" t="s">
        <v>23</v>
      </c>
      <c r="D27" s="70" t="s">
        <v>370</v>
      </c>
      <c r="E27" s="70">
        <v>58713.03</v>
      </c>
      <c r="F27" s="70">
        <v>55816.971248869289</v>
      </c>
      <c r="G27" s="58" t="s">
        <v>396</v>
      </c>
    </row>
    <row r="28" spans="1:7" ht="27" customHeight="1" x14ac:dyDescent="0.25">
      <c r="A28" s="101" t="s">
        <v>41</v>
      </c>
      <c r="B28" s="59" t="s">
        <v>42</v>
      </c>
      <c r="C28" s="76" t="s">
        <v>23</v>
      </c>
      <c r="D28" s="70">
        <f>D29+D30+D31</f>
        <v>56440.570023979992</v>
      </c>
      <c r="E28" s="70">
        <f>E29+E30+E31</f>
        <v>110785.34774168</v>
      </c>
      <c r="F28" s="70">
        <f>F29+F30+F31</f>
        <v>65048.314854106407</v>
      </c>
      <c r="G28" s="58"/>
    </row>
    <row r="29" spans="1:7" ht="33" customHeight="1" x14ac:dyDescent="0.25">
      <c r="A29" s="101" t="s">
        <v>278</v>
      </c>
      <c r="B29" s="59" t="s">
        <v>44</v>
      </c>
      <c r="C29" s="76" t="s">
        <v>23</v>
      </c>
      <c r="D29" s="70">
        <v>0</v>
      </c>
      <c r="E29" s="70">
        <v>0</v>
      </c>
      <c r="F29" s="70">
        <v>0</v>
      </c>
      <c r="G29" s="58"/>
    </row>
    <row r="30" spans="1:7" ht="19.5" customHeight="1" x14ac:dyDescent="0.25">
      <c r="A30" s="101" t="s">
        <v>45</v>
      </c>
      <c r="B30" s="59" t="s">
        <v>46</v>
      </c>
      <c r="C30" s="76" t="s">
        <v>23</v>
      </c>
      <c r="D30" s="70">
        <v>0</v>
      </c>
      <c r="E30" s="70">
        <v>0</v>
      </c>
      <c r="F30" s="70">
        <v>0</v>
      </c>
      <c r="G30" s="58"/>
    </row>
    <row r="31" spans="1:7" ht="27" customHeight="1" x14ac:dyDescent="0.25">
      <c r="A31" s="101" t="s">
        <v>227</v>
      </c>
      <c r="B31" s="59" t="s">
        <v>48</v>
      </c>
      <c r="C31" s="76" t="s">
        <v>23</v>
      </c>
      <c r="D31" s="70">
        <f>D33+D40+D41+D42+D43+D44+D45+D32</f>
        <v>56440.570023979992</v>
      </c>
      <c r="E31" s="70">
        <f>E33+E40+E41+E42+E43+E44+E45+E32</f>
        <v>110785.34774168</v>
      </c>
      <c r="F31" s="70">
        <f>F33+F40+F41+F42+F43+F44+F45+F32</f>
        <v>65048.314854106407</v>
      </c>
      <c r="G31" s="58"/>
    </row>
    <row r="32" spans="1:7" ht="48.75" customHeight="1" x14ac:dyDescent="0.25">
      <c r="A32" s="101" t="s">
        <v>279</v>
      </c>
      <c r="B32" s="59" t="s">
        <v>280</v>
      </c>
      <c r="C32" s="76" t="s">
        <v>23</v>
      </c>
      <c r="D32" s="70">
        <v>0</v>
      </c>
      <c r="E32" s="70">
        <v>766.57293000000004</v>
      </c>
      <c r="F32" s="70">
        <v>514.80999999999995</v>
      </c>
      <c r="G32" s="58" t="s">
        <v>396</v>
      </c>
    </row>
    <row r="33" spans="1:7" ht="129" customHeight="1" x14ac:dyDescent="0.25">
      <c r="A33" s="101" t="s">
        <v>281</v>
      </c>
      <c r="B33" s="60" t="s">
        <v>282</v>
      </c>
      <c r="C33" s="76" t="s">
        <v>23</v>
      </c>
      <c r="D33" s="70">
        <f>D34+D35+D36+D37+D38+D39</f>
        <v>20078.524012639999</v>
      </c>
      <c r="E33" s="70">
        <f>E34+E35+E36+E37+E38+E39</f>
        <v>53637.14144836885</v>
      </c>
      <c r="F33" s="70">
        <f>F34+F35+F36+F37+F38+F39</f>
        <v>32196.169727225817</v>
      </c>
      <c r="G33" s="58" t="s">
        <v>437</v>
      </c>
    </row>
    <row r="34" spans="1:7" ht="20.25" customHeight="1" x14ac:dyDescent="0.25">
      <c r="A34" s="101" t="s">
        <v>283</v>
      </c>
      <c r="B34" s="61" t="s">
        <v>284</v>
      </c>
      <c r="C34" s="76" t="s">
        <v>23</v>
      </c>
      <c r="D34" s="70">
        <v>4608.6537341599987</v>
      </c>
      <c r="E34" s="70">
        <v>10308.62019</v>
      </c>
      <c r="F34" s="70">
        <v>6926.198598576093</v>
      </c>
      <c r="G34" s="58"/>
    </row>
    <row r="35" spans="1:7" ht="33" customHeight="1" x14ac:dyDescent="0.25">
      <c r="A35" s="101" t="s">
        <v>285</v>
      </c>
      <c r="B35" s="61" t="s">
        <v>286</v>
      </c>
      <c r="C35" s="76" t="s">
        <v>23</v>
      </c>
      <c r="D35" s="70">
        <v>7191.6157192599994</v>
      </c>
      <c r="E35" s="70">
        <v>6969.5396316799997</v>
      </c>
      <c r="F35" s="70">
        <v>7803.9171304340634</v>
      </c>
      <c r="G35" s="58"/>
    </row>
    <row r="36" spans="1:7" ht="21" customHeight="1" x14ac:dyDescent="0.25">
      <c r="A36" s="101" t="s">
        <v>288</v>
      </c>
      <c r="B36" s="61" t="s">
        <v>289</v>
      </c>
      <c r="C36" s="76" t="s">
        <v>23</v>
      </c>
      <c r="D36" s="70">
        <v>30.677840619999994</v>
      </c>
      <c r="E36" s="70">
        <v>131.36748</v>
      </c>
      <c r="F36" s="70">
        <v>56.728868975076765</v>
      </c>
      <c r="G36" s="58"/>
    </row>
    <row r="37" spans="1:7" ht="19.5" customHeight="1" x14ac:dyDescent="0.25">
      <c r="A37" s="101" t="s">
        <v>290</v>
      </c>
      <c r="B37" s="61" t="s">
        <v>291</v>
      </c>
      <c r="C37" s="76" t="s">
        <v>23</v>
      </c>
      <c r="D37" s="70">
        <v>230.38817451999998</v>
      </c>
      <c r="E37" s="70">
        <v>2716.3966700000001</v>
      </c>
      <c r="F37" s="70">
        <v>1314.5184019445346</v>
      </c>
      <c r="G37" s="58"/>
    </row>
    <row r="38" spans="1:7" ht="18.75" customHeight="1" x14ac:dyDescent="0.25">
      <c r="A38" s="101" t="s">
        <v>293</v>
      </c>
      <c r="B38" s="61" t="s">
        <v>294</v>
      </c>
      <c r="C38" s="76" t="s">
        <v>23</v>
      </c>
      <c r="D38" s="70">
        <v>184.91562081999999</v>
      </c>
      <c r="E38" s="70">
        <v>1151.27918</v>
      </c>
      <c r="F38" s="70">
        <v>527.44346220284604</v>
      </c>
      <c r="G38" s="58"/>
    </row>
    <row r="39" spans="1:7" ht="18.75" customHeight="1" x14ac:dyDescent="0.25">
      <c r="A39" s="101" t="s">
        <v>295</v>
      </c>
      <c r="B39" s="64" t="s">
        <v>296</v>
      </c>
      <c r="C39" s="76" t="s">
        <v>23</v>
      </c>
      <c r="D39" s="70">
        <v>7832.2729232600004</v>
      </c>
      <c r="E39" s="70">
        <v>32359.938296688848</v>
      </c>
      <c r="F39" s="70">
        <v>15567.363265093201</v>
      </c>
      <c r="G39" s="58"/>
    </row>
    <row r="40" spans="1:7" ht="39" customHeight="1" x14ac:dyDescent="0.25">
      <c r="A40" s="101" t="s">
        <v>53</v>
      </c>
      <c r="B40" s="60" t="s">
        <v>236</v>
      </c>
      <c r="C40" s="76" t="s">
        <v>23</v>
      </c>
      <c r="D40" s="70">
        <v>9292.5218871799989</v>
      </c>
      <c r="E40" s="70">
        <v>15220.84562</v>
      </c>
      <c r="F40" s="70">
        <v>8351.7870720851606</v>
      </c>
      <c r="G40" s="58" t="s">
        <v>429</v>
      </c>
    </row>
    <row r="41" spans="1:7" ht="117.75" customHeight="1" x14ac:dyDescent="0.25">
      <c r="A41" s="101" t="s">
        <v>56</v>
      </c>
      <c r="B41" s="60" t="s">
        <v>298</v>
      </c>
      <c r="C41" s="76" t="s">
        <v>23</v>
      </c>
      <c r="D41" s="70">
        <v>3370.0716152599998</v>
      </c>
      <c r="E41" s="70">
        <v>4810.5375000000004</v>
      </c>
      <c r="F41" s="70">
        <v>2973.0301742635402</v>
      </c>
      <c r="G41" s="58" t="s">
        <v>430</v>
      </c>
    </row>
    <row r="42" spans="1:7" ht="120.75" customHeight="1" x14ac:dyDescent="0.25">
      <c r="A42" s="101" t="s">
        <v>59</v>
      </c>
      <c r="B42" s="60" t="s">
        <v>238</v>
      </c>
      <c r="C42" s="76" t="s">
        <v>23</v>
      </c>
      <c r="D42" s="70">
        <v>1869.3675870799998</v>
      </c>
      <c r="E42" s="70">
        <v>7512.2826999999997</v>
      </c>
      <c r="F42" s="70">
        <v>2898.5245385287199</v>
      </c>
      <c r="G42" s="58" t="s">
        <v>431</v>
      </c>
    </row>
    <row r="43" spans="1:7" ht="48.75" customHeight="1" x14ac:dyDescent="0.25">
      <c r="A43" s="101" t="s">
        <v>62</v>
      </c>
      <c r="B43" s="60" t="s">
        <v>300</v>
      </c>
      <c r="C43" s="76" t="s">
        <v>23</v>
      </c>
      <c r="D43" s="70">
        <v>2296.0717870999997</v>
      </c>
      <c r="E43" s="70">
        <v>3806.1270300000001</v>
      </c>
      <c r="F43" s="70">
        <v>2227.2789165819299</v>
      </c>
      <c r="G43" s="58" t="s">
        <v>432</v>
      </c>
    </row>
    <row r="44" spans="1:7" ht="17.25" customHeight="1" x14ac:dyDescent="0.25">
      <c r="A44" s="101" t="s">
        <v>65</v>
      </c>
      <c r="B44" s="60" t="s">
        <v>301</v>
      </c>
      <c r="C44" s="76" t="s">
        <v>23</v>
      </c>
      <c r="D44" s="70">
        <v>0</v>
      </c>
      <c r="E44" s="70">
        <v>13799.649943311149</v>
      </c>
      <c r="F44" s="70">
        <v>7364.5348204471566</v>
      </c>
      <c r="G44" s="58"/>
    </row>
    <row r="45" spans="1:7" ht="90" customHeight="1" x14ac:dyDescent="0.25">
      <c r="A45" s="101" t="s">
        <v>303</v>
      </c>
      <c r="B45" s="60" t="s">
        <v>75</v>
      </c>
      <c r="C45" s="76" t="s">
        <v>23</v>
      </c>
      <c r="D45" s="70">
        <v>19534.013134719997</v>
      </c>
      <c r="E45" s="70">
        <v>11232.190570000001</v>
      </c>
      <c r="F45" s="70">
        <v>8522.1796049740806</v>
      </c>
      <c r="G45" s="58" t="s">
        <v>397</v>
      </c>
    </row>
    <row r="46" spans="1:7" ht="51.75" customHeight="1" x14ac:dyDescent="0.25">
      <c r="A46" s="101" t="s">
        <v>68</v>
      </c>
      <c r="B46" s="59" t="s">
        <v>69</v>
      </c>
      <c r="C46" s="76" t="s">
        <v>23</v>
      </c>
      <c r="D46" s="70">
        <v>10382.61</v>
      </c>
      <c r="E46" s="70">
        <v>212030.55799</v>
      </c>
      <c r="F46" s="70">
        <v>212030.55799</v>
      </c>
      <c r="G46" s="246" t="s">
        <v>433</v>
      </c>
    </row>
    <row r="47" spans="1:7" ht="42" customHeight="1" x14ac:dyDescent="0.25">
      <c r="A47" s="101" t="s">
        <v>71</v>
      </c>
      <c r="B47" s="59" t="s">
        <v>72</v>
      </c>
      <c r="C47" s="76" t="s">
        <v>23</v>
      </c>
      <c r="D47" s="70">
        <v>1850.14</v>
      </c>
      <c r="E47" s="247">
        <v>2183</v>
      </c>
      <c r="F47" s="247">
        <v>2183</v>
      </c>
      <c r="G47" s="246" t="s">
        <v>434</v>
      </c>
    </row>
    <row r="48" spans="1:7" ht="27" customHeight="1" x14ac:dyDescent="0.25">
      <c r="A48" s="101" t="s">
        <v>76</v>
      </c>
      <c r="B48" s="59" t="s">
        <v>77</v>
      </c>
      <c r="C48" s="76" t="s">
        <v>23</v>
      </c>
      <c r="D48" s="70">
        <f>D49+D50+D51+D52+D53+D54+D55+D56+D57+D58+D60+D61+D62</f>
        <v>1258023.6858974439</v>
      </c>
      <c r="E48" s="70">
        <f>E49+E50+E51+E52+E53+E54+E55+E56+E57+E58+E60+E61+E62</f>
        <v>2983361.7529849797</v>
      </c>
      <c r="F48" s="70">
        <f>F49+F50+F51+F52+F53+F54+F55+F56+F57+F58+F60+F61+F62</f>
        <v>2548815.9129693126</v>
      </c>
      <c r="G48" s="58"/>
    </row>
    <row r="49" spans="1:7" ht="19.5" customHeight="1" x14ac:dyDescent="0.25">
      <c r="A49" s="101" t="s">
        <v>78</v>
      </c>
      <c r="B49" s="59" t="s">
        <v>408</v>
      </c>
      <c r="C49" s="76" t="s">
        <v>23</v>
      </c>
      <c r="D49" s="70">
        <v>554414.48589744349</v>
      </c>
      <c r="E49" s="70">
        <v>517281.983471082</v>
      </c>
      <c r="F49" s="70">
        <v>305235.65964999999</v>
      </c>
      <c r="G49" s="58"/>
    </row>
    <row r="50" spans="1:7" ht="38.25" customHeight="1" x14ac:dyDescent="0.25">
      <c r="A50" s="101" t="s">
        <v>81</v>
      </c>
      <c r="B50" s="59" t="s">
        <v>82</v>
      </c>
      <c r="C50" s="76" t="s">
        <v>23</v>
      </c>
      <c r="D50" s="70">
        <v>0</v>
      </c>
      <c r="E50" s="70">
        <v>0.3639</v>
      </c>
      <c r="F50" s="70">
        <v>0.3639</v>
      </c>
      <c r="G50" s="58"/>
    </row>
    <row r="51" spans="1:7" ht="33.75" customHeight="1" x14ac:dyDescent="0.25">
      <c r="A51" s="101" t="s">
        <v>83</v>
      </c>
      <c r="B51" s="59" t="s">
        <v>84</v>
      </c>
      <c r="C51" s="76" t="s">
        <v>23</v>
      </c>
      <c r="D51" s="70">
        <v>8481.74</v>
      </c>
      <c r="E51" s="70">
        <v>11552.56625</v>
      </c>
      <c r="F51" s="70">
        <v>7472.4109013753095</v>
      </c>
      <c r="G51" s="58" t="s">
        <v>398</v>
      </c>
    </row>
    <row r="52" spans="1:7" ht="16.5" customHeight="1" x14ac:dyDescent="0.25">
      <c r="A52" s="101" t="s">
        <v>85</v>
      </c>
      <c r="B52" s="59" t="s">
        <v>86</v>
      </c>
      <c r="C52" s="76" t="s">
        <v>23</v>
      </c>
      <c r="D52" s="70">
        <v>152597.57</v>
      </c>
      <c r="E52" s="70">
        <v>159772.56941</v>
      </c>
      <c r="F52" s="70">
        <v>95740.891427599796</v>
      </c>
      <c r="G52" s="58"/>
    </row>
    <row r="53" spans="1:7" ht="47.25" customHeight="1" x14ac:dyDescent="0.25">
      <c r="A53" s="101" t="s">
        <v>87</v>
      </c>
      <c r="B53" s="59" t="s">
        <v>88</v>
      </c>
      <c r="C53" s="76" t="s">
        <v>23</v>
      </c>
      <c r="D53" s="70">
        <v>0</v>
      </c>
      <c r="E53" s="70">
        <v>0</v>
      </c>
      <c r="F53" s="70">
        <v>0</v>
      </c>
      <c r="G53" s="58"/>
    </row>
    <row r="54" spans="1:7" ht="90.75" customHeight="1" x14ac:dyDescent="0.25">
      <c r="A54" s="101" t="s">
        <v>89</v>
      </c>
      <c r="B54" s="59" t="s">
        <v>90</v>
      </c>
      <c r="C54" s="76" t="s">
        <v>23</v>
      </c>
      <c r="D54" s="70">
        <v>181493.87</v>
      </c>
      <c r="E54" s="70">
        <v>296804.72980999999</v>
      </c>
      <c r="F54" s="70">
        <v>174658.12270305501</v>
      </c>
      <c r="G54" s="58" t="s">
        <v>399</v>
      </c>
    </row>
    <row r="55" spans="1:7" ht="17.25" customHeight="1" x14ac:dyDescent="0.25">
      <c r="A55" s="101" t="s">
        <v>92</v>
      </c>
      <c r="B55" s="59" t="s">
        <v>93</v>
      </c>
      <c r="C55" s="76" t="s">
        <v>23</v>
      </c>
      <c r="D55" s="70">
        <v>0</v>
      </c>
      <c r="E55" s="70"/>
      <c r="F55" s="70"/>
      <c r="G55" s="58"/>
    </row>
    <row r="56" spans="1:7" ht="17.25" customHeight="1" x14ac:dyDescent="0.25">
      <c r="A56" s="101" t="s">
        <v>94</v>
      </c>
      <c r="B56" s="59" t="s">
        <v>95</v>
      </c>
      <c r="C56" s="76" t="s">
        <v>23</v>
      </c>
      <c r="D56" s="70">
        <v>0</v>
      </c>
      <c r="E56" s="70">
        <v>-285121</v>
      </c>
      <c r="F56" s="70">
        <v>-285121</v>
      </c>
      <c r="G56" s="58"/>
    </row>
    <row r="57" spans="1:7" ht="17.25" customHeight="1" x14ac:dyDescent="0.25">
      <c r="A57" s="101" t="s">
        <v>97</v>
      </c>
      <c r="B57" s="59" t="s">
        <v>98</v>
      </c>
      <c r="C57" s="76" t="s">
        <v>23</v>
      </c>
      <c r="D57" s="70">
        <v>48078.93</v>
      </c>
      <c r="E57" s="70">
        <v>55044.30242</v>
      </c>
      <c r="F57" s="70">
        <v>31480.815353384802</v>
      </c>
      <c r="G57" s="58"/>
    </row>
    <row r="58" spans="1:7" ht="82.5" customHeight="1" x14ac:dyDescent="0.25">
      <c r="A58" s="101" t="s">
        <v>100</v>
      </c>
      <c r="B58" s="59" t="s">
        <v>101</v>
      </c>
      <c r="C58" s="76" t="s">
        <v>23</v>
      </c>
      <c r="D58" s="70">
        <v>181479.34</v>
      </c>
      <c r="E58" s="70">
        <v>655311.83313389798</v>
      </c>
      <c r="F58" s="70">
        <v>655311.83313389798</v>
      </c>
      <c r="G58" s="248" t="s">
        <v>400</v>
      </c>
    </row>
    <row r="59" spans="1:7" ht="36.75" customHeight="1" x14ac:dyDescent="0.25">
      <c r="A59" s="101" t="s">
        <v>103</v>
      </c>
      <c r="B59" s="59" t="s">
        <v>104</v>
      </c>
      <c r="C59" s="76" t="s">
        <v>105</v>
      </c>
      <c r="D59" s="249" t="s">
        <v>407</v>
      </c>
      <c r="E59" s="249">
        <v>2821</v>
      </c>
      <c r="F59" s="249">
        <v>2821</v>
      </c>
      <c r="G59" s="58"/>
    </row>
    <row r="60" spans="1:7" ht="95.1" customHeight="1" x14ac:dyDescent="0.25">
      <c r="A60" s="101" t="s">
        <v>106</v>
      </c>
      <c r="B60" s="59" t="s">
        <v>309</v>
      </c>
      <c r="C60" s="76" t="s">
        <v>23</v>
      </c>
      <c r="D60" s="70">
        <v>0</v>
      </c>
      <c r="E60" s="70">
        <v>0</v>
      </c>
      <c r="F60" s="70">
        <v>0</v>
      </c>
      <c r="G60" s="58"/>
    </row>
    <row r="61" spans="1:7" ht="81" customHeight="1" x14ac:dyDescent="0.25">
      <c r="A61" s="101" t="s">
        <v>108</v>
      </c>
      <c r="B61" s="59" t="s">
        <v>401</v>
      </c>
      <c r="C61" s="76" t="s">
        <v>23</v>
      </c>
      <c r="D61" s="70">
        <v>126508.63</v>
      </c>
      <c r="E61" s="70">
        <v>1567897.4481500001</v>
      </c>
      <c r="F61" s="70">
        <v>1560263.90448</v>
      </c>
      <c r="G61" s="58" t="s">
        <v>402</v>
      </c>
    </row>
    <row r="62" spans="1:7" ht="20.25" customHeight="1" x14ac:dyDescent="0.25">
      <c r="A62" s="101" t="s">
        <v>403</v>
      </c>
      <c r="B62" s="59" t="s">
        <v>249</v>
      </c>
      <c r="C62" s="76" t="s">
        <v>23</v>
      </c>
      <c r="D62" s="70">
        <v>4969.12</v>
      </c>
      <c r="E62" s="70">
        <v>4816.9564399999999</v>
      </c>
      <c r="F62" s="70">
        <v>3772.9114199999999</v>
      </c>
      <c r="G62" s="58"/>
    </row>
    <row r="63" spans="1:7" ht="49.5" customHeight="1" x14ac:dyDescent="0.25">
      <c r="A63" s="101" t="s">
        <v>110</v>
      </c>
      <c r="B63" s="59" t="s">
        <v>111</v>
      </c>
      <c r="C63" s="76" t="s">
        <v>23</v>
      </c>
      <c r="D63" s="70">
        <v>162233.92000000001</v>
      </c>
      <c r="E63" s="70">
        <v>-2052401.2849292839</v>
      </c>
      <c r="F63" s="70">
        <v>-2164612.8328094836</v>
      </c>
      <c r="G63" s="58"/>
    </row>
    <row r="64" spans="1:7" ht="48" customHeight="1" x14ac:dyDescent="0.25">
      <c r="A64" s="101" t="s">
        <v>112</v>
      </c>
      <c r="B64" s="59" t="s">
        <v>250</v>
      </c>
      <c r="C64" s="76" t="s">
        <v>23</v>
      </c>
      <c r="D64" s="70" t="s">
        <v>370</v>
      </c>
      <c r="E64" s="70">
        <v>198096.95462999999</v>
      </c>
      <c r="F64" s="70">
        <v>188666</v>
      </c>
      <c r="G64" s="246" t="s">
        <v>404</v>
      </c>
    </row>
    <row r="65" spans="1:7" ht="39" customHeight="1" x14ac:dyDescent="0.25">
      <c r="A65" s="101" t="s">
        <v>115</v>
      </c>
      <c r="B65" s="59" t="s">
        <v>116</v>
      </c>
      <c r="C65" s="76" t="s">
        <v>23</v>
      </c>
      <c r="D65" s="70">
        <f>D66*D67</f>
        <v>524782.37424519937</v>
      </c>
      <c r="E65" s="70">
        <f>E66*E67</f>
        <v>436948.24721393402</v>
      </c>
      <c r="F65" s="70">
        <v>216278.08228</v>
      </c>
      <c r="G65" s="58"/>
    </row>
    <row r="66" spans="1:7" ht="51" customHeight="1" x14ac:dyDescent="0.25">
      <c r="A66" s="101" t="s">
        <v>24</v>
      </c>
      <c r="B66" s="59" t="s">
        <v>117</v>
      </c>
      <c r="C66" s="76" t="s">
        <v>118</v>
      </c>
      <c r="D66" s="71">
        <v>249.98</v>
      </c>
      <c r="E66" s="70">
        <v>209.70674342160001</v>
      </c>
      <c r="F66" s="70">
        <v>89.362667000000002</v>
      </c>
      <c r="G66" s="246" t="s">
        <v>405</v>
      </c>
    </row>
    <row r="67" spans="1:7" ht="66.75" customHeight="1" x14ac:dyDescent="0.25">
      <c r="A67" s="101" t="s">
        <v>76</v>
      </c>
      <c r="B67" s="59" t="s">
        <v>119</v>
      </c>
      <c r="C67" s="76" t="s">
        <v>311</v>
      </c>
      <c r="D67" s="72">
        <v>2099.2974407760598</v>
      </c>
      <c r="E67" s="70">
        <v>2083.61562477503</v>
      </c>
      <c r="F67" s="70">
        <v>2055.54785419976</v>
      </c>
      <c r="G67" s="58"/>
    </row>
    <row r="68" spans="1:7" ht="74.25" customHeight="1" x14ac:dyDescent="0.25">
      <c r="A68" s="101" t="s">
        <v>121</v>
      </c>
      <c r="B68" s="59" t="s">
        <v>122</v>
      </c>
      <c r="C68" s="76" t="s">
        <v>20</v>
      </c>
      <c r="D68" s="70" t="s">
        <v>20</v>
      </c>
      <c r="E68" s="70" t="s">
        <v>20</v>
      </c>
      <c r="F68" s="70" t="s">
        <v>20</v>
      </c>
      <c r="G68" s="103"/>
    </row>
    <row r="69" spans="1:7" ht="35.25" customHeight="1" x14ac:dyDescent="0.25">
      <c r="A69" s="101" t="s">
        <v>21</v>
      </c>
      <c r="B69" s="59" t="s">
        <v>123</v>
      </c>
      <c r="C69" s="76" t="s">
        <v>124</v>
      </c>
      <c r="D69" s="73">
        <v>96128</v>
      </c>
      <c r="E69" s="73">
        <v>97642</v>
      </c>
      <c r="F69" s="73">
        <v>97642</v>
      </c>
      <c r="G69" s="58"/>
    </row>
    <row r="70" spans="1:7" ht="15" customHeight="1" x14ac:dyDescent="0.25">
      <c r="A70" s="101" t="s">
        <v>125</v>
      </c>
      <c r="B70" s="59" t="s">
        <v>126</v>
      </c>
      <c r="C70" s="76" t="s">
        <v>312</v>
      </c>
      <c r="D70" s="70">
        <v>2342.134</v>
      </c>
      <c r="E70" s="70">
        <v>2374.98</v>
      </c>
      <c r="F70" s="70">
        <v>2374.98</v>
      </c>
      <c r="G70" s="58"/>
    </row>
    <row r="71" spans="1:7" x14ac:dyDescent="0.25">
      <c r="A71" s="101" t="s">
        <v>128</v>
      </c>
      <c r="B71" s="59" t="s">
        <v>129</v>
      </c>
      <c r="C71" s="76" t="s">
        <v>312</v>
      </c>
      <c r="D71" s="70">
        <v>1141.7</v>
      </c>
      <c r="E71" s="70">
        <v>1141.7</v>
      </c>
      <c r="F71" s="70">
        <v>1141.7</v>
      </c>
      <c r="G71" s="58"/>
    </row>
    <row r="72" spans="1:7" x14ac:dyDescent="0.25">
      <c r="A72" s="101" t="s">
        <v>130</v>
      </c>
      <c r="B72" s="59" t="s">
        <v>131</v>
      </c>
      <c r="C72" s="76" t="s">
        <v>312</v>
      </c>
      <c r="D72" s="70">
        <v>384.8</v>
      </c>
      <c r="E72" s="70">
        <v>403.15</v>
      </c>
      <c r="F72" s="70">
        <v>403.15</v>
      </c>
      <c r="G72" s="58"/>
    </row>
    <row r="73" spans="1:7" x14ac:dyDescent="0.25">
      <c r="A73" s="101" t="s">
        <v>132</v>
      </c>
      <c r="B73" s="59" t="s">
        <v>133</v>
      </c>
      <c r="C73" s="76" t="s">
        <v>312</v>
      </c>
      <c r="D73" s="70">
        <v>815.63400000000001</v>
      </c>
      <c r="E73" s="70">
        <v>830.13</v>
      </c>
      <c r="F73" s="70">
        <v>830.13</v>
      </c>
      <c r="G73" s="58"/>
    </row>
    <row r="74" spans="1:7" x14ac:dyDescent="0.25">
      <c r="A74" s="101" t="s">
        <v>134</v>
      </c>
      <c r="B74" s="59" t="s">
        <v>135</v>
      </c>
      <c r="C74" s="76" t="s">
        <v>312</v>
      </c>
      <c r="D74" s="70">
        <v>0</v>
      </c>
      <c r="E74" s="70">
        <v>0</v>
      </c>
      <c r="F74" s="70">
        <v>0</v>
      </c>
      <c r="G74" s="58"/>
    </row>
    <row r="75" spans="1:7" ht="30" customHeight="1" x14ac:dyDescent="0.25">
      <c r="A75" s="101" t="s">
        <v>136</v>
      </c>
      <c r="B75" s="59" t="s">
        <v>137</v>
      </c>
      <c r="C75" s="76" t="s">
        <v>138</v>
      </c>
      <c r="D75" s="343" t="s">
        <v>435</v>
      </c>
      <c r="E75" s="70">
        <f t="shared" ref="E75:F75" si="0">SUM(E76:E79)</f>
        <v>18065.818454350003</v>
      </c>
      <c r="F75" s="70">
        <f t="shared" si="0"/>
        <v>18065.818454350003</v>
      </c>
      <c r="G75" s="58"/>
    </row>
    <row r="76" spans="1:7" x14ac:dyDescent="0.25">
      <c r="A76" s="101" t="s">
        <v>139</v>
      </c>
      <c r="B76" s="59" t="s">
        <v>129</v>
      </c>
      <c r="C76" s="76" t="s">
        <v>138</v>
      </c>
      <c r="D76" s="344"/>
      <c r="E76" s="70">
        <v>1363.4135000000001</v>
      </c>
      <c r="F76" s="70">
        <v>1363.4135000000001</v>
      </c>
      <c r="G76" s="58"/>
    </row>
    <row r="77" spans="1:7" x14ac:dyDescent="0.25">
      <c r="A77" s="101" t="s">
        <v>140</v>
      </c>
      <c r="B77" s="59" t="s">
        <v>131</v>
      </c>
      <c r="C77" s="76" t="s">
        <v>138</v>
      </c>
      <c r="D77" s="344"/>
      <c r="E77" s="70">
        <v>1402.0653480000001</v>
      </c>
      <c r="F77" s="70">
        <v>1402.0653480000001</v>
      </c>
      <c r="G77" s="58"/>
    </row>
    <row r="78" spans="1:7" x14ac:dyDescent="0.25">
      <c r="A78" s="101" t="s">
        <v>141</v>
      </c>
      <c r="B78" s="59" t="s">
        <v>133</v>
      </c>
      <c r="C78" s="76" t="s">
        <v>138</v>
      </c>
      <c r="D78" s="344"/>
      <c r="E78" s="70">
        <v>7034.7103699500003</v>
      </c>
      <c r="F78" s="70">
        <v>7034.7103699500003</v>
      </c>
      <c r="G78" s="58"/>
    </row>
    <row r="79" spans="1:7" x14ac:dyDescent="0.25">
      <c r="A79" s="101" t="s">
        <v>142</v>
      </c>
      <c r="B79" s="59" t="s">
        <v>135</v>
      </c>
      <c r="C79" s="76" t="s">
        <v>138</v>
      </c>
      <c r="D79" s="344"/>
      <c r="E79" s="70">
        <v>8265.6292364000001</v>
      </c>
      <c r="F79" s="70">
        <v>8265.6292364000001</v>
      </c>
      <c r="G79" s="58"/>
    </row>
    <row r="80" spans="1:7" ht="30" customHeight="1" x14ac:dyDescent="0.25">
      <c r="A80" s="101" t="s">
        <v>143</v>
      </c>
      <c r="B80" s="59" t="s">
        <v>144</v>
      </c>
      <c r="C80" s="76" t="s">
        <v>138</v>
      </c>
      <c r="D80" s="344"/>
      <c r="E80" s="70">
        <f t="shared" ref="E80:F80" si="1">SUM(E81:E84)</f>
        <v>24379.9</v>
      </c>
      <c r="F80" s="70">
        <f t="shared" si="1"/>
        <v>24379.9</v>
      </c>
      <c r="G80" s="58"/>
    </row>
    <row r="81" spans="1:87" x14ac:dyDescent="0.25">
      <c r="A81" s="101" t="s">
        <v>145</v>
      </c>
      <c r="B81" s="59" t="s">
        <v>129</v>
      </c>
      <c r="C81" s="76" t="s">
        <v>138</v>
      </c>
      <c r="D81" s="344"/>
      <c r="E81" s="70">
        <v>7958.3</v>
      </c>
      <c r="F81" s="70">
        <v>7958.3</v>
      </c>
      <c r="G81" s="58"/>
    </row>
    <row r="82" spans="1:87" x14ac:dyDescent="0.25">
      <c r="A82" s="101" t="s">
        <v>146</v>
      </c>
      <c r="B82" s="59" t="s">
        <v>131</v>
      </c>
      <c r="C82" s="76" t="s">
        <v>138</v>
      </c>
      <c r="D82" s="344"/>
      <c r="E82" s="70">
        <v>6375.6</v>
      </c>
      <c r="F82" s="70">
        <v>6375.6</v>
      </c>
      <c r="G82" s="58"/>
    </row>
    <row r="83" spans="1:87" x14ac:dyDescent="0.25">
      <c r="A83" s="101" t="s">
        <v>147</v>
      </c>
      <c r="B83" s="59" t="s">
        <v>133</v>
      </c>
      <c r="C83" s="76" t="s">
        <v>138</v>
      </c>
      <c r="D83" s="344"/>
      <c r="E83" s="70">
        <v>10046</v>
      </c>
      <c r="F83" s="70">
        <v>10046</v>
      </c>
      <c r="G83" s="58"/>
    </row>
    <row r="84" spans="1:87" x14ac:dyDescent="0.25">
      <c r="A84" s="101" t="s">
        <v>148</v>
      </c>
      <c r="B84" s="59" t="s">
        <v>135</v>
      </c>
      <c r="C84" s="76" t="s">
        <v>138</v>
      </c>
      <c r="D84" s="345"/>
      <c r="E84" s="70">
        <v>0</v>
      </c>
      <c r="F84" s="70">
        <v>0</v>
      </c>
      <c r="G84" s="58"/>
    </row>
    <row r="85" spans="1:87" ht="15" customHeight="1" x14ac:dyDescent="0.25">
      <c r="A85" s="101" t="s">
        <v>149</v>
      </c>
      <c r="B85" s="59" t="s">
        <v>150</v>
      </c>
      <c r="C85" s="76" t="s">
        <v>151</v>
      </c>
      <c r="D85" s="346" t="s">
        <v>407</v>
      </c>
      <c r="E85" s="70">
        <f t="shared" ref="E85:F85" si="2">E86+E87+E88+E89</f>
        <v>10369.964508000001</v>
      </c>
      <c r="F85" s="70">
        <f t="shared" si="2"/>
        <v>10369.964508000001</v>
      </c>
      <c r="G85" s="58"/>
    </row>
    <row r="86" spans="1:87" x14ac:dyDescent="0.25">
      <c r="A86" s="101" t="s">
        <v>152</v>
      </c>
      <c r="B86" s="59" t="s">
        <v>129</v>
      </c>
      <c r="C86" s="76" t="s">
        <v>151</v>
      </c>
      <c r="D86" s="347"/>
      <c r="E86" s="70">
        <v>759.15300000000002</v>
      </c>
      <c r="F86" s="70">
        <v>759.15300000000002</v>
      </c>
      <c r="G86" s="58"/>
    </row>
    <row r="87" spans="1:87" x14ac:dyDescent="0.25">
      <c r="A87" s="101" t="s">
        <v>153</v>
      </c>
      <c r="B87" s="59" t="s">
        <v>131</v>
      </c>
      <c r="C87" s="76" t="s">
        <v>151</v>
      </c>
      <c r="D87" s="347"/>
      <c r="E87" s="70">
        <v>1048.5075999999999</v>
      </c>
      <c r="F87" s="70">
        <v>1048.5075999999999</v>
      </c>
      <c r="G87" s="58"/>
    </row>
    <row r="88" spans="1:87" x14ac:dyDescent="0.25">
      <c r="A88" s="101" t="s">
        <v>154</v>
      </c>
      <c r="B88" s="59" t="s">
        <v>133</v>
      </c>
      <c r="C88" s="76" t="s">
        <v>151</v>
      </c>
      <c r="D88" s="347"/>
      <c r="E88" s="70">
        <v>4727.064359</v>
      </c>
      <c r="F88" s="70">
        <v>4727.064359</v>
      </c>
      <c r="G88" s="58"/>
    </row>
    <row r="89" spans="1:87" x14ac:dyDescent="0.25">
      <c r="A89" s="101" t="s">
        <v>155</v>
      </c>
      <c r="B89" s="59" t="s">
        <v>135</v>
      </c>
      <c r="C89" s="76" t="s">
        <v>151</v>
      </c>
      <c r="D89" s="347"/>
      <c r="E89" s="70">
        <v>3835.2395489999999</v>
      </c>
      <c r="F89" s="70">
        <v>3835.2395489999999</v>
      </c>
      <c r="G89" s="58"/>
    </row>
    <row r="90" spans="1:87" ht="16.5" customHeight="1" x14ac:dyDescent="0.25">
      <c r="A90" s="101" t="s">
        <v>156</v>
      </c>
      <c r="B90" s="59" t="s">
        <v>157</v>
      </c>
      <c r="C90" s="76" t="s">
        <v>158</v>
      </c>
      <c r="D90" s="348"/>
      <c r="E90" s="250">
        <v>6.3573341981200904E-2</v>
      </c>
      <c r="F90" s="250">
        <v>6.3573341981200904E-2</v>
      </c>
      <c r="G90" s="58"/>
    </row>
    <row r="91" spans="1:87" ht="45.75" customHeight="1" x14ac:dyDescent="0.25">
      <c r="A91" s="101" t="s">
        <v>159</v>
      </c>
      <c r="B91" s="59" t="s">
        <v>160</v>
      </c>
      <c r="C91" s="82" t="s">
        <v>23</v>
      </c>
      <c r="D91" s="70" t="s">
        <v>407</v>
      </c>
      <c r="E91" s="247">
        <v>624968</v>
      </c>
      <c r="F91" s="247">
        <v>624968</v>
      </c>
      <c r="G91" s="102"/>
    </row>
    <row r="92" spans="1:87" ht="40.5" customHeight="1" x14ac:dyDescent="0.25">
      <c r="A92" s="101" t="s">
        <v>161</v>
      </c>
      <c r="B92" s="59" t="s">
        <v>162</v>
      </c>
      <c r="C92" s="82" t="s">
        <v>23</v>
      </c>
      <c r="D92" s="70" t="s">
        <v>370</v>
      </c>
      <c r="E92" s="70" t="s">
        <v>370</v>
      </c>
      <c r="F92" s="70" t="s">
        <v>370</v>
      </c>
      <c r="G92" s="58"/>
    </row>
    <row r="93" spans="1:87" ht="51" customHeight="1" x14ac:dyDescent="0.25">
      <c r="A93" s="101" t="s">
        <v>163</v>
      </c>
      <c r="B93" s="59" t="s">
        <v>164</v>
      </c>
      <c r="C93" s="76" t="s">
        <v>158</v>
      </c>
      <c r="D93" s="251" t="s">
        <v>165</v>
      </c>
      <c r="E93" s="251" t="s">
        <v>20</v>
      </c>
      <c r="F93" s="251" t="s">
        <v>20</v>
      </c>
      <c r="G93" s="103" t="s">
        <v>20</v>
      </c>
    </row>
    <row r="95" spans="1:87" s="92" customFormat="1" x14ac:dyDescent="0.25">
      <c r="A95" s="51"/>
      <c r="B95" s="252" t="s">
        <v>166</v>
      </c>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row>
    <row r="96" spans="1:87" s="92" customFormat="1" ht="66" customHeight="1" x14ac:dyDescent="0.25">
      <c r="A96" s="349" t="s">
        <v>189</v>
      </c>
      <c r="B96" s="349"/>
      <c r="C96" s="349"/>
      <c r="D96" s="349"/>
      <c r="E96" s="349"/>
      <c r="F96" s="349"/>
      <c r="G96" s="349"/>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row>
    <row r="97" spans="1:87" s="92" customFormat="1" ht="30.75" customHeight="1" x14ac:dyDescent="0.25">
      <c r="A97" s="349" t="s">
        <v>190</v>
      </c>
      <c r="B97" s="349"/>
      <c r="C97" s="349"/>
      <c r="D97" s="349"/>
      <c r="E97" s="349"/>
      <c r="F97" s="349"/>
      <c r="G97" s="349"/>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row>
    <row r="98" spans="1:87" s="92" customFormat="1" ht="55.5" customHeight="1" x14ac:dyDescent="0.25">
      <c r="A98" s="326" t="s">
        <v>313</v>
      </c>
      <c r="B98" s="326"/>
      <c r="C98" s="326"/>
      <c r="D98" s="326"/>
      <c r="E98" s="326"/>
      <c r="F98" s="326"/>
      <c r="G98" s="326"/>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1"/>
      <c r="BR98" s="91"/>
      <c r="BS98" s="91"/>
      <c r="BT98" s="91"/>
      <c r="BU98" s="91"/>
      <c r="BV98" s="91"/>
      <c r="BW98" s="91"/>
      <c r="BX98" s="91"/>
      <c r="BY98" s="91"/>
      <c r="BZ98" s="91"/>
      <c r="CA98" s="91"/>
      <c r="CB98" s="91"/>
      <c r="CC98" s="91"/>
      <c r="CD98" s="91"/>
      <c r="CE98" s="91"/>
      <c r="CF98" s="91"/>
      <c r="CG98" s="91"/>
      <c r="CH98" s="91"/>
      <c r="CI98" s="91"/>
    </row>
    <row r="99" spans="1:87" s="92" customFormat="1" ht="36" customHeight="1" x14ac:dyDescent="0.25">
      <c r="A99" s="326" t="s">
        <v>192</v>
      </c>
      <c r="B99" s="326"/>
      <c r="C99" s="326"/>
      <c r="D99" s="326"/>
      <c r="E99" s="326"/>
      <c r="F99" s="326"/>
      <c r="G99" s="326"/>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c r="CA99" s="91"/>
      <c r="CB99" s="91"/>
      <c r="CC99" s="91"/>
      <c r="CD99" s="91"/>
      <c r="CE99" s="91"/>
      <c r="CF99" s="91"/>
      <c r="CG99" s="91"/>
      <c r="CH99" s="91"/>
      <c r="CI99" s="91"/>
    </row>
    <row r="100" spans="1:87" s="92" customFormat="1" ht="44.25" customHeight="1" x14ac:dyDescent="0.25">
      <c r="A100" s="326" t="s">
        <v>193</v>
      </c>
      <c r="B100" s="326"/>
      <c r="C100" s="326"/>
      <c r="D100" s="326"/>
      <c r="E100" s="326"/>
      <c r="F100" s="326"/>
      <c r="G100" s="326"/>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c r="CA100" s="91"/>
      <c r="CB100" s="91"/>
      <c r="CC100" s="91"/>
      <c r="CD100" s="91"/>
      <c r="CE100" s="91"/>
      <c r="CF100" s="91"/>
      <c r="CG100" s="91"/>
      <c r="CH100" s="91"/>
      <c r="CI100" s="91"/>
    </row>
    <row r="101" spans="1:87" s="92" customFormat="1" ht="38.25" customHeight="1" x14ac:dyDescent="0.25">
      <c r="A101" s="326" t="s">
        <v>406</v>
      </c>
      <c r="B101" s="326"/>
      <c r="C101" s="326"/>
      <c r="D101" s="326"/>
      <c r="E101" s="326"/>
      <c r="F101" s="326"/>
      <c r="G101" s="326"/>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91"/>
      <c r="BT101" s="91"/>
      <c r="BU101" s="91"/>
      <c r="BV101" s="91"/>
      <c r="BW101" s="91"/>
      <c r="BX101" s="91"/>
      <c r="BY101" s="91"/>
      <c r="BZ101" s="91"/>
      <c r="CA101" s="91"/>
      <c r="CB101" s="91"/>
      <c r="CC101" s="91"/>
      <c r="CD101" s="91"/>
      <c r="CE101" s="91"/>
      <c r="CF101" s="91"/>
      <c r="CG101" s="91"/>
      <c r="CH101" s="91"/>
      <c r="CI101" s="91"/>
    </row>
  </sheetData>
  <mergeCells count="16">
    <mergeCell ref="A99:G99"/>
    <mergeCell ref="A100:G100"/>
    <mergeCell ref="A101:G101"/>
    <mergeCell ref="G22:G23"/>
    <mergeCell ref="D75:D84"/>
    <mergeCell ref="D85:D90"/>
    <mergeCell ref="A96:G96"/>
    <mergeCell ref="A97:G97"/>
    <mergeCell ref="A98:G98"/>
    <mergeCell ref="A6:G6"/>
    <mergeCell ref="A7:G7"/>
    <mergeCell ref="A8:G8"/>
    <mergeCell ref="A9:G9"/>
    <mergeCell ref="A16:A17"/>
    <mergeCell ref="B16:B17"/>
    <mergeCell ref="D16:F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01"/>
  <sheetViews>
    <sheetView view="pageBreakPreview" topLeftCell="A35" zoomScaleNormal="90" zoomScaleSheetLayoutView="100" workbookViewId="0">
      <selection activeCell="D43" sqref="D43"/>
    </sheetView>
  </sheetViews>
  <sheetFormatPr defaultRowHeight="15" x14ac:dyDescent="0.25"/>
  <cols>
    <col min="1" max="1" width="13.42578125" style="1" customWidth="1"/>
    <col min="2" max="2" width="59" style="29" customWidth="1"/>
    <col min="3" max="3" width="11.5703125" style="29" customWidth="1"/>
    <col min="4" max="5" width="23.5703125" style="29" customWidth="1"/>
    <col min="6" max="6" width="76.140625" style="29" customWidth="1"/>
    <col min="7" max="7" width="18.5703125" style="1" customWidth="1"/>
    <col min="8" max="8" width="18.28515625" style="11" customWidth="1"/>
    <col min="9" max="10" width="12.28515625" style="11" bestFit="1" customWidth="1"/>
    <col min="11" max="11" width="11.28515625" style="11" bestFit="1" customWidth="1"/>
    <col min="12" max="15" width="9.140625" style="11"/>
    <col min="16" max="16384" width="9.140625" style="1"/>
  </cols>
  <sheetData>
    <row r="1" spans="1:6" x14ac:dyDescent="0.25">
      <c r="F1" s="29" t="s">
        <v>0</v>
      </c>
    </row>
    <row r="2" spans="1:6" x14ac:dyDescent="0.25">
      <c r="F2" s="29" t="s">
        <v>1</v>
      </c>
    </row>
    <row r="3" spans="1:6" x14ac:dyDescent="0.25">
      <c r="F3" s="29" t="s">
        <v>2</v>
      </c>
    </row>
    <row r="5" spans="1:6" hidden="1" x14ac:dyDescent="0.25"/>
    <row r="7" spans="1:6" ht="18.75" x14ac:dyDescent="0.3">
      <c r="A7" s="350" t="s">
        <v>3</v>
      </c>
      <c r="B7" s="350"/>
      <c r="C7" s="350"/>
      <c r="D7" s="350"/>
      <c r="E7" s="350"/>
      <c r="F7" s="350"/>
    </row>
    <row r="8" spans="1:6" ht="18.75" x14ac:dyDescent="0.3">
      <c r="A8" s="350" t="s">
        <v>4</v>
      </c>
      <c r="B8" s="350"/>
      <c r="C8" s="350"/>
      <c r="D8" s="350"/>
      <c r="E8" s="350"/>
      <c r="F8" s="350"/>
    </row>
    <row r="9" spans="1:6" ht="18.75" x14ac:dyDescent="0.3">
      <c r="A9" s="350" t="s">
        <v>5</v>
      </c>
      <c r="B9" s="350"/>
      <c r="C9" s="350"/>
      <c r="D9" s="350"/>
      <c r="E9" s="350"/>
      <c r="F9" s="350"/>
    </row>
    <row r="10" spans="1:6" ht="18.75" x14ac:dyDescent="0.3">
      <c r="A10" s="350" t="s">
        <v>6</v>
      </c>
      <c r="B10" s="350"/>
      <c r="C10" s="350"/>
      <c r="D10" s="350"/>
      <c r="E10" s="350"/>
      <c r="F10" s="350"/>
    </row>
    <row r="11" spans="1:6" x14ac:dyDescent="0.25">
      <c r="A11" s="2"/>
      <c r="B11" s="106"/>
      <c r="C11" s="106"/>
      <c r="D11" s="106"/>
      <c r="E11" s="106"/>
      <c r="F11" s="106"/>
    </row>
    <row r="12" spans="1:6" x14ac:dyDescent="0.25">
      <c r="A12" s="2"/>
      <c r="B12" s="106"/>
      <c r="C12" s="106"/>
      <c r="D12" s="106"/>
      <c r="E12" s="106"/>
      <c r="F12" s="106"/>
    </row>
    <row r="13" spans="1:6" ht="15.75" x14ac:dyDescent="0.25">
      <c r="A13" s="16" t="s">
        <v>366</v>
      </c>
      <c r="B13" s="107"/>
      <c r="C13" s="106"/>
      <c r="D13" s="106"/>
      <c r="E13" s="106"/>
      <c r="F13" s="106"/>
    </row>
    <row r="14" spans="1:6" ht="15.75" x14ac:dyDescent="0.25">
      <c r="A14" s="16" t="s">
        <v>173</v>
      </c>
      <c r="B14" s="106"/>
      <c r="C14" s="106"/>
      <c r="D14" s="108"/>
      <c r="E14" s="106"/>
      <c r="F14" s="106"/>
    </row>
    <row r="15" spans="1:6" ht="15.75" x14ac:dyDescent="0.25">
      <c r="A15" s="16" t="s">
        <v>367</v>
      </c>
      <c r="B15" s="106"/>
      <c r="C15" s="106"/>
      <c r="D15" s="109"/>
      <c r="E15" s="109"/>
      <c r="F15" s="109"/>
    </row>
    <row r="16" spans="1:6" ht="15.75" x14ac:dyDescent="0.25">
      <c r="A16" s="16" t="s">
        <v>459</v>
      </c>
      <c r="B16" s="106"/>
      <c r="C16" s="106"/>
      <c r="D16" s="108"/>
      <c r="E16" s="109"/>
      <c r="F16" s="109"/>
    </row>
    <row r="17" spans="1:14" x14ac:dyDescent="0.25">
      <c r="D17" s="109"/>
      <c r="E17" s="110"/>
      <c r="F17" s="111"/>
      <c r="G17" s="15"/>
    </row>
    <row r="18" spans="1:14" ht="15.75" x14ac:dyDescent="0.25">
      <c r="A18" s="298" t="s">
        <v>11</v>
      </c>
      <c r="B18" s="298" t="s">
        <v>12</v>
      </c>
      <c r="C18" s="351" t="s">
        <v>13</v>
      </c>
      <c r="D18" s="353">
        <v>2018</v>
      </c>
      <c r="E18" s="353"/>
      <c r="F18" s="351" t="s">
        <v>14</v>
      </c>
    </row>
    <row r="19" spans="1:14" ht="15.75" x14ac:dyDescent="0.25">
      <c r="A19" s="298"/>
      <c r="B19" s="298"/>
      <c r="C19" s="352"/>
      <c r="D19" s="255" t="s">
        <v>15</v>
      </c>
      <c r="E19" s="269" t="s">
        <v>17</v>
      </c>
      <c r="F19" s="352"/>
    </row>
    <row r="20" spans="1:14" ht="15.75" x14ac:dyDescent="0.25">
      <c r="A20" s="254" t="s">
        <v>18</v>
      </c>
      <c r="B20" s="270" t="s">
        <v>19</v>
      </c>
      <c r="C20" s="254" t="s">
        <v>20</v>
      </c>
      <c r="D20" s="253" t="s">
        <v>20</v>
      </c>
      <c r="E20" s="254" t="s">
        <v>20</v>
      </c>
      <c r="F20" s="254" t="s">
        <v>20</v>
      </c>
      <c r="G20" s="18"/>
      <c r="H20" s="17"/>
    </row>
    <row r="21" spans="1:14" ht="15.75" customHeight="1" x14ac:dyDescent="0.25">
      <c r="A21" s="254" t="s">
        <v>21</v>
      </c>
      <c r="B21" s="270" t="s">
        <v>22</v>
      </c>
      <c r="C21" s="254" t="s">
        <v>23</v>
      </c>
      <c r="D21" s="8">
        <f>D22+D43+D60</f>
        <v>4728021.0630000001</v>
      </c>
      <c r="E21" s="8">
        <f>E22+E43+E60</f>
        <v>5256539.68</v>
      </c>
      <c r="F21" s="272"/>
      <c r="G21" s="273"/>
      <c r="H21" s="113"/>
      <c r="I21" s="17"/>
      <c r="N21" s="114"/>
    </row>
    <row r="22" spans="1:14" ht="25.5" customHeight="1" x14ac:dyDescent="0.25">
      <c r="A22" s="254" t="s">
        <v>24</v>
      </c>
      <c r="B22" s="270" t="s">
        <v>25</v>
      </c>
      <c r="C22" s="254" t="s">
        <v>23</v>
      </c>
      <c r="D22" s="8">
        <f>+D23+D28+D30+D40+D41+D42</f>
        <v>1993697.0929999999</v>
      </c>
      <c r="E22" s="8">
        <f>+E23+E28+E30+E40+E41+E42</f>
        <v>2211161.02</v>
      </c>
      <c r="F22" s="254"/>
      <c r="G22" s="273"/>
      <c r="H22" s="115"/>
      <c r="I22" s="17"/>
      <c r="N22" s="114"/>
    </row>
    <row r="23" spans="1:14" ht="15.75" x14ac:dyDescent="0.25">
      <c r="A23" s="254" t="s">
        <v>26</v>
      </c>
      <c r="B23" s="270" t="s">
        <v>27</v>
      </c>
      <c r="C23" s="254" t="s">
        <v>23</v>
      </c>
      <c r="D23" s="19">
        <f>+D24+D26</f>
        <v>353102.12</v>
      </c>
      <c r="E23" s="19">
        <f>+E24+E25+E26</f>
        <v>372749.45</v>
      </c>
      <c r="F23" s="254"/>
      <c r="G23" s="273"/>
      <c r="H23" s="113"/>
      <c r="I23" s="17"/>
      <c r="N23" s="114"/>
    </row>
    <row r="24" spans="1:14" ht="46.5" customHeight="1" x14ac:dyDescent="0.25">
      <c r="A24" s="254" t="s">
        <v>28</v>
      </c>
      <c r="B24" s="270" t="s">
        <v>29</v>
      </c>
      <c r="C24" s="254" t="s">
        <v>23</v>
      </c>
      <c r="D24" s="19">
        <v>283260.65999999997</v>
      </c>
      <c r="E24" s="19">
        <v>160643.99</v>
      </c>
      <c r="F24" s="357" t="s">
        <v>475</v>
      </c>
      <c r="G24" s="273"/>
      <c r="H24" s="113"/>
      <c r="I24" s="17"/>
      <c r="N24" s="114"/>
    </row>
    <row r="25" spans="1:14" ht="15.75" x14ac:dyDescent="0.25">
      <c r="A25" s="254" t="s">
        <v>30</v>
      </c>
      <c r="B25" s="270" t="s">
        <v>31</v>
      </c>
      <c r="C25" s="254" t="s">
        <v>23</v>
      </c>
      <c r="D25" s="23" t="s">
        <v>370</v>
      </c>
      <c r="E25" s="19">
        <v>178755.38</v>
      </c>
      <c r="F25" s="358"/>
      <c r="G25" s="273"/>
      <c r="H25" s="17"/>
      <c r="I25" s="17"/>
      <c r="N25" s="114"/>
    </row>
    <row r="26" spans="1:14" ht="47.25" x14ac:dyDescent="0.25">
      <c r="A26" s="254" t="s">
        <v>33</v>
      </c>
      <c r="B26" s="270" t="s">
        <v>34</v>
      </c>
      <c r="C26" s="254" t="s">
        <v>23</v>
      </c>
      <c r="D26" s="19">
        <v>69841.460000000006</v>
      </c>
      <c r="E26" s="19">
        <v>33350.080000000002</v>
      </c>
      <c r="F26" s="357" t="s">
        <v>466</v>
      </c>
      <c r="G26" s="273"/>
      <c r="I26" s="17"/>
      <c r="N26" s="114"/>
    </row>
    <row r="27" spans="1:14" ht="15.75" x14ac:dyDescent="0.25">
      <c r="A27" s="254" t="s">
        <v>36</v>
      </c>
      <c r="B27" s="270" t="s">
        <v>37</v>
      </c>
      <c r="C27" s="254" t="s">
        <v>23</v>
      </c>
      <c r="D27" s="23" t="s">
        <v>370</v>
      </c>
      <c r="E27" s="19">
        <v>18027.34</v>
      </c>
      <c r="F27" s="358"/>
      <c r="G27" s="273"/>
      <c r="H27" s="17"/>
      <c r="I27" s="17"/>
      <c r="N27" s="114"/>
    </row>
    <row r="28" spans="1:14" ht="78" customHeight="1" x14ac:dyDescent="0.25">
      <c r="A28" s="254" t="s">
        <v>38</v>
      </c>
      <c r="B28" s="270" t="s">
        <v>39</v>
      </c>
      <c r="C28" s="254" t="s">
        <v>23</v>
      </c>
      <c r="D28" s="19">
        <v>1339228.5930000001</v>
      </c>
      <c r="E28" s="19">
        <v>1459103.71</v>
      </c>
      <c r="F28" s="357" t="s">
        <v>476</v>
      </c>
      <c r="G28" s="273"/>
      <c r="H28" s="116"/>
      <c r="I28" s="17"/>
      <c r="N28" s="114"/>
    </row>
    <row r="29" spans="1:14" ht="15.75" x14ac:dyDescent="0.25">
      <c r="A29" s="254" t="s">
        <v>40</v>
      </c>
      <c r="B29" s="270" t="s">
        <v>37</v>
      </c>
      <c r="C29" s="254" t="s">
        <v>23</v>
      </c>
      <c r="D29" s="23" t="s">
        <v>370</v>
      </c>
      <c r="E29" s="19">
        <v>132317.25</v>
      </c>
      <c r="F29" s="358"/>
      <c r="G29" s="273"/>
      <c r="I29" s="17"/>
      <c r="L29" s="117"/>
      <c r="N29" s="114"/>
    </row>
    <row r="30" spans="1:14" ht="15.75" x14ac:dyDescent="0.25">
      <c r="A30" s="254" t="s">
        <v>41</v>
      </c>
      <c r="B30" s="270" t="s">
        <v>42</v>
      </c>
      <c r="C30" s="254" t="s">
        <v>23</v>
      </c>
      <c r="D30" s="19">
        <f>+D32+D33+D40</f>
        <v>172624.17</v>
      </c>
      <c r="E30" s="19">
        <f>+E32+E33+E40+E31</f>
        <v>238145.82000000004</v>
      </c>
      <c r="F30" s="25"/>
      <c r="G30" s="273"/>
      <c r="I30" s="17"/>
      <c r="N30" s="114"/>
    </row>
    <row r="31" spans="1:14" ht="47.25" x14ac:dyDescent="0.25">
      <c r="A31" s="254" t="s">
        <v>43</v>
      </c>
      <c r="B31" s="270" t="s">
        <v>44</v>
      </c>
      <c r="C31" s="254" t="s">
        <v>23</v>
      </c>
      <c r="D31" s="23" t="s">
        <v>370</v>
      </c>
      <c r="E31" s="19">
        <v>8918.16</v>
      </c>
      <c r="F31" s="274" t="s">
        <v>467</v>
      </c>
      <c r="G31" s="273"/>
      <c r="I31" s="17"/>
      <c r="N31" s="114"/>
    </row>
    <row r="32" spans="1:14" ht="47.25" x14ac:dyDescent="0.25">
      <c r="A32" s="254" t="s">
        <v>45</v>
      </c>
      <c r="B32" s="270" t="s">
        <v>46</v>
      </c>
      <c r="C32" s="254" t="s">
        <v>23</v>
      </c>
      <c r="D32" s="19">
        <v>3639.82</v>
      </c>
      <c r="E32" s="19">
        <v>958.47</v>
      </c>
      <c r="F32" s="275" t="s">
        <v>468</v>
      </c>
      <c r="G32" s="273"/>
      <c r="I32" s="17"/>
      <c r="N32" s="114"/>
    </row>
    <row r="33" spans="1:14" ht="15.75" x14ac:dyDescent="0.25">
      <c r="A33" s="254" t="s">
        <v>47</v>
      </c>
      <c r="B33" s="270" t="s">
        <v>48</v>
      </c>
      <c r="C33" s="254" t="s">
        <v>23</v>
      </c>
      <c r="D33" s="19">
        <f>+D34+D35+D36+D37+D38+D39</f>
        <v>168984.35</v>
      </c>
      <c r="E33" s="19">
        <f>+E34+E35+E36+E37+E38+E39</f>
        <v>228269.19000000003</v>
      </c>
      <c r="F33" s="25"/>
      <c r="G33" s="273"/>
      <c r="I33" s="17"/>
      <c r="N33" s="114"/>
    </row>
    <row r="34" spans="1:14" ht="157.5" x14ac:dyDescent="0.25">
      <c r="A34" s="254" t="s">
        <v>279</v>
      </c>
      <c r="B34" s="270" t="s">
        <v>318</v>
      </c>
      <c r="C34" s="254" t="s">
        <v>23</v>
      </c>
      <c r="D34" s="19">
        <v>107632.23</v>
      </c>
      <c r="E34" s="19">
        <v>150234.98000000001</v>
      </c>
      <c r="F34" s="274" t="s">
        <v>477</v>
      </c>
      <c r="G34" s="273"/>
      <c r="H34" s="117"/>
      <c r="I34" s="17"/>
      <c r="N34" s="114"/>
    </row>
    <row r="35" spans="1:14" ht="31.5" x14ac:dyDescent="0.25">
      <c r="A35" s="254" t="s">
        <v>281</v>
      </c>
      <c r="B35" s="270" t="s">
        <v>236</v>
      </c>
      <c r="C35" s="254" t="s">
        <v>23</v>
      </c>
      <c r="D35" s="19">
        <v>23942.58</v>
      </c>
      <c r="E35" s="19">
        <v>44764.480000000003</v>
      </c>
      <c r="F35" s="275" t="s">
        <v>478</v>
      </c>
      <c r="G35" s="273"/>
      <c r="H35" s="117"/>
      <c r="I35" s="17"/>
      <c r="N35" s="114"/>
    </row>
    <row r="36" spans="1:14" ht="15.75" x14ac:dyDescent="0.25">
      <c r="A36" s="254" t="s">
        <v>460</v>
      </c>
      <c r="B36" s="270" t="s">
        <v>298</v>
      </c>
      <c r="C36" s="254" t="s">
        <v>23</v>
      </c>
      <c r="D36" s="19">
        <v>6219.65</v>
      </c>
      <c r="E36" s="19">
        <v>6546.56</v>
      </c>
      <c r="F36" s="25"/>
      <c r="G36" s="273"/>
      <c r="I36" s="17"/>
      <c r="N36" s="114"/>
    </row>
    <row r="37" spans="1:14" ht="31.5" x14ac:dyDescent="0.25">
      <c r="A37" s="254" t="s">
        <v>461</v>
      </c>
      <c r="B37" s="270" t="s">
        <v>238</v>
      </c>
      <c r="C37" s="254" t="s">
        <v>23</v>
      </c>
      <c r="D37" s="19">
        <v>9225.0400000000009</v>
      </c>
      <c r="E37" s="19">
        <v>10086.56</v>
      </c>
      <c r="F37" s="274" t="s">
        <v>469</v>
      </c>
      <c r="G37" s="273"/>
      <c r="H37" s="117"/>
      <c r="I37" s="17"/>
      <c r="N37" s="114"/>
    </row>
    <row r="38" spans="1:14" ht="47.25" x14ac:dyDescent="0.25">
      <c r="A38" s="254" t="s">
        <v>462</v>
      </c>
      <c r="B38" s="270" t="s">
        <v>300</v>
      </c>
      <c r="C38" s="254" t="s">
        <v>23</v>
      </c>
      <c r="D38" s="19">
        <v>6424.66</v>
      </c>
      <c r="E38" s="19">
        <v>9993.07</v>
      </c>
      <c r="F38" s="274" t="s">
        <v>470</v>
      </c>
      <c r="G38" s="273"/>
      <c r="I38" s="17"/>
      <c r="N38" s="114"/>
    </row>
    <row r="39" spans="1:14" ht="63" x14ac:dyDescent="0.25">
      <c r="A39" s="254" t="s">
        <v>463</v>
      </c>
      <c r="B39" s="270" t="s">
        <v>301</v>
      </c>
      <c r="C39" s="254" t="s">
        <v>23</v>
      </c>
      <c r="D39" s="19">
        <v>15540.19</v>
      </c>
      <c r="E39" s="19">
        <v>6643.54</v>
      </c>
      <c r="F39" s="274" t="s">
        <v>471</v>
      </c>
      <c r="G39" s="273"/>
      <c r="I39" s="17"/>
      <c r="N39" s="114"/>
    </row>
    <row r="40" spans="1:14" ht="31.5" x14ac:dyDescent="0.25">
      <c r="A40" s="254" t="s">
        <v>68</v>
      </c>
      <c r="B40" s="270" t="s">
        <v>69</v>
      </c>
      <c r="C40" s="254" t="s">
        <v>23</v>
      </c>
      <c r="D40" s="19">
        <v>0</v>
      </c>
      <c r="E40" s="19"/>
      <c r="F40" s="25"/>
      <c r="G40" s="273"/>
      <c r="I40" s="17"/>
      <c r="N40" s="114"/>
    </row>
    <row r="41" spans="1:14" ht="31.5" x14ac:dyDescent="0.25">
      <c r="A41" s="254" t="s">
        <v>71</v>
      </c>
      <c r="B41" s="270" t="s">
        <v>72</v>
      </c>
      <c r="C41" s="254" t="s">
        <v>23</v>
      </c>
      <c r="D41" s="19">
        <v>8511.83</v>
      </c>
      <c r="E41" s="19">
        <v>59.64</v>
      </c>
      <c r="F41" s="274" t="s">
        <v>479</v>
      </c>
      <c r="G41" s="273"/>
      <c r="I41" s="17"/>
      <c r="N41" s="114"/>
    </row>
    <row r="42" spans="1:14" ht="15.75" x14ac:dyDescent="0.25">
      <c r="A42" s="254" t="s">
        <v>74</v>
      </c>
      <c r="B42" s="270" t="s">
        <v>75</v>
      </c>
      <c r="C42" s="254"/>
      <c r="D42" s="19">
        <v>120230.38</v>
      </c>
      <c r="E42" s="19">
        <v>141102.39999999999</v>
      </c>
      <c r="F42" s="118" t="s">
        <v>480</v>
      </c>
      <c r="G42" s="273"/>
      <c r="I42" s="17"/>
      <c r="N42" s="114"/>
    </row>
    <row r="43" spans="1:14" ht="15.75" x14ac:dyDescent="0.25">
      <c r="A43" s="254" t="s">
        <v>76</v>
      </c>
      <c r="B43" s="270" t="s">
        <v>77</v>
      </c>
      <c r="C43" s="254" t="s">
        <v>23</v>
      </c>
      <c r="D43" s="19">
        <f>D44+D45+D46+D47+D48+D49+D50+D51+D52+D53+D55+D56</f>
        <v>2756315.1300000004</v>
      </c>
      <c r="E43" s="19">
        <f>E44+E45+E46+E47+E48+E49+E50+E51+E52+E53+E55+E56</f>
        <v>3102214.1500000004</v>
      </c>
      <c r="F43" s="25"/>
      <c r="G43" s="273"/>
      <c r="I43" s="17"/>
      <c r="N43" s="114"/>
    </row>
    <row r="44" spans="1:14" ht="15.75" x14ac:dyDescent="0.25">
      <c r="A44" s="254" t="s">
        <v>78</v>
      </c>
      <c r="B44" s="270" t="s">
        <v>206</v>
      </c>
      <c r="C44" s="254" t="s">
        <v>23</v>
      </c>
      <c r="D44" s="19">
        <v>1308973.67</v>
      </c>
      <c r="E44" s="19">
        <v>1333064.56</v>
      </c>
      <c r="F44" s="25"/>
      <c r="G44" s="273"/>
      <c r="I44" s="17"/>
      <c r="N44" s="114"/>
    </row>
    <row r="45" spans="1:14" ht="31.5" x14ac:dyDescent="0.25">
      <c r="A45" s="254" t="s">
        <v>81</v>
      </c>
      <c r="B45" s="270" t="s">
        <v>82</v>
      </c>
      <c r="C45" s="254" t="s">
        <v>23</v>
      </c>
      <c r="D45" s="19"/>
      <c r="E45" s="19"/>
      <c r="F45" s="25"/>
      <c r="G45" s="273"/>
      <c r="I45" s="17"/>
      <c r="N45" s="114"/>
    </row>
    <row r="46" spans="1:14" ht="31.5" x14ac:dyDescent="0.25">
      <c r="A46" s="254" t="s">
        <v>83</v>
      </c>
      <c r="B46" s="270" t="s">
        <v>84</v>
      </c>
      <c r="C46" s="254" t="s">
        <v>23</v>
      </c>
      <c r="D46" s="19">
        <v>15803.61</v>
      </c>
      <c r="E46" s="19">
        <v>18862.82</v>
      </c>
      <c r="F46" s="276" t="s">
        <v>368</v>
      </c>
      <c r="G46" s="273"/>
      <c r="I46" s="17"/>
      <c r="N46" s="114"/>
    </row>
    <row r="47" spans="1:14" ht="31.5" x14ac:dyDescent="0.25">
      <c r="A47" s="254" t="s">
        <v>85</v>
      </c>
      <c r="B47" s="270" t="s">
        <v>86</v>
      </c>
      <c r="C47" s="254" t="s">
        <v>23</v>
      </c>
      <c r="D47" s="19">
        <v>391050.97</v>
      </c>
      <c r="E47" s="19">
        <v>422505.33</v>
      </c>
      <c r="F47" s="22" t="s">
        <v>472</v>
      </c>
      <c r="G47" s="273"/>
      <c r="I47" s="17"/>
      <c r="N47" s="114"/>
    </row>
    <row r="48" spans="1:14" ht="47.25" x14ac:dyDescent="0.25">
      <c r="A48" s="254" t="s">
        <v>87</v>
      </c>
      <c r="B48" s="270" t="s">
        <v>88</v>
      </c>
      <c r="C48" s="254" t="s">
        <v>23</v>
      </c>
      <c r="D48" s="19">
        <v>0</v>
      </c>
      <c r="E48" s="19">
        <v>0</v>
      </c>
      <c r="F48" s="253"/>
      <c r="G48" s="273"/>
      <c r="I48" s="17"/>
      <c r="N48" s="114"/>
    </row>
    <row r="49" spans="1:14" ht="15.75" x14ac:dyDescent="0.25">
      <c r="A49" s="254" t="s">
        <v>89</v>
      </c>
      <c r="B49" s="270" t="s">
        <v>90</v>
      </c>
      <c r="C49" s="254" t="s">
        <v>23</v>
      </c>
      <c r="D49" s="19">
        <v>791997.28</v>
      </c>
      <c r="E49" s="19">
        <v>790896.19</v>
      </c>
      <c r="F49" s="253"/>
      <c r="G49" s="273"/>
      <c r="I49" s="17"/>
      <c r="N49" s="114"/>
    </row>
    <row r="50" spans="1:14" ht="15.75" x14ac:dyDescent="0.25">
      <c r="A50" s="254" t="s">
        <v>92</v>
      </c>
      <c r="B50" s="270" t="s">
        <v>93</v>
      </c>
      <c r="C50" s="254" t="s">
        <v>23</v>
      </c>
      <c r="D50" s="19">
        <v>0</v>
      </c>
      <c r="E50" s="19"/>
      <c r="F50" s="25"/>
      <c r="G50" s="273"/>
      <c r="I50" s="17"/>
      <c r="N50" s="114"/>
    </row>
    <row r="51" spans="1:14" ht="15.75" x14ac:dyDescent="0.25">
      <c r="A51" s="254" t="s">
        <v>94</v>
      </c>
      <c r="B51" s="270" t="s">
        <v>95</v>
      </c>
      <c r="C51" s="254" t="s">
        <v>23</v>
      </c>
      <c r="D51" s="19">
        <v>0</v>
      </c>
      <c r="E51" s="19">
        <v>23828</v>
      </c>
      <c r="F51" s="253"/>
      <c r="G51" s="273"/>
      <c r="I51" s="17"/>
      <c r="N51" s="114"/>
    </row>
    <row r="52" spans="1:14" ht="47.25" x14ac:dyDescent="0.25">
      <c r="A52" s="254" t="s">
        <v>97</v>
      </c>
      <c r="B52" s="270" t="s">
        <v>98</v>
      </c>
      <c r="C52" s="254" t="s">
        <v>23</v>
      </c>
      <c r="D52" s="19">
        <v>92677.14</v>
      </c>
      <c r="E52" s="19">
        <v>113413.92</v>
      </c>
      <c r="F52" s="275" t="s">
        <v>473</v>
      </c>
      <c r="G52" s="273"/>
      <c r="I52" s="17"/>
      <c r="N52" s="114"/>
    </row>
    <row r="53" spans="1:14" ht="63" x14ac:dyDescent="0.25">
      <c r="A53" s="254" t="s">
        <v>100</v>
      </c>
      <c r="B53" s="270" t="s">
        <v>101</v>
      </c>
      <c r="C53" s="254" t="s">
        <v>23</v>
      </c>
      <c r="D53" s="19">
        <v>155812.46</v>
      </c>
      <c r="E53" s="19">
        <v>222770.47</v>
      </c>
      <c r="F53" s="275" t="s">
        <v>474</v>
      </c>
      <c r="G53" s="273"/>
      <c r="I53" s="17"/>
      <c r="N53" s="114"/>
    </row>
    <row r="54" spans="1:14" ht="31.5" x14ac:dyDescent="0.25">
      <c r="A54" s="254" t="s">
        <v>103</v>
      </c>
      <c r="B54" s="270" t="s">
        <v>104</v>
      </c>
      <c r="C54" s="254" t="s">
        <v>105</v>
      </c>
      <c r="D54" s="23" t="s">
        <v>370</v>
      </c>
      <c r="E54" s="23">
        <v>2623</v>
      </c>
      <c r="F54" s="25"/>
      <c r="G54" s="20"/>
      <c r="H54" s="17"/>
      <c r="I54" s="17"/>
      <c r="N54" s="114"/>
    </row>
    <row r="55" spans="1:14" ht="110.25" x14ac:dyDescent="0.25">
      <c r="A55" s="254" t="s">
        <v>106</v>
      </c>
      <c r="B55" s="270" t="s">
        <v>107</v>
      </c>
      <c r="C55" s="254" t="s">
        <v>23</v>
      </c>
      <c r="D55" s="23">
        <v>0</v>
      </c>
      <c r="E55" s="23"/>
      <c r="F55" s="25"/>
      <c r="G55" s="20"/>
      <c r="H55" s="17"/>
      <c r="I55" s="17"/>
      <c r="N55" s="114"/>
    </row>
    <row r="56" spans="1:14" ht="15.75" x14ac:dyDescent="0.25">
      <c r="A56" s="254" t="s">
        <v>108</v>
      </c>
      <c r="B56" s="270" t="s">
        <v>183</v>
      </c>
      <c r="C56" s="254" t="s">
        <v>23</v>
      </c>
      <c r="D56" s="23">
        <v>0</v>
      </c>
      <c r="E56" s="19">
        <v>176872.86</v>
      </c>
      <c r="F56" s="275"/>
      <c r="G56" s="20"/>
      <c r="I56" s="17"/>
      <c r="N56" s="114"/>
    </row>
    <row r="57" spans="1:14" ht="31.5" x14ac:dyDescent="0.25">
      <c r="A57" s="268" t="s">
        <v>484</v>
      </c>
      <c r="B57" s="270" t="s">
        <v>483</v>
      </c>
      <c r="C57" s="268"/>
      <c r="D57" s="23"/>
      <c r="E57" s="19">
        <v>86256</v>
      </c>
      <c r="F57" s="102" t="s">
        <v>342</v>
      </c>
      <c r="G57" s="20"/>
      <c r="I57" s="17"/>
      <c r="N57" s="114"/>
    </row>
    <row r="58" spans="1:14" ht="141.75" x14ac:dyDescent="0.25">
      <c r="A58" s="268" t="s">
        <v>485</v>
      </c>
      <c r="B58" s="102" t="s">
        <v>482</v>
      </c>
      <c r="C58" s="268"/>
      <c r="D58" s="23"/>
      <c r="E58" s="19">
        <v>96896.503249999994</v>
      </c>
      <c r="F58" s="275" t="s">
        <v>487</v>
      </c>
      <c r="G58" s="20"/>
      <c r="I58" s="17"/>
      <c r="N58" s="114"/>
    </row>
    <row r="59" spans="1:14" ht="31.5" x14ac:dyDescent="0.25">
      <c r="A59" s="268" t="s">
        <v>486</v>
      </c>
      <c r="B59" s="102" t="s">
        <v>358</v>
      </c>
      <c r="C59" s="268"/>
      <c r="D59" s="23"/>
      <c r="E59" s="19">
        <f>+E56-E57-E58</f>
        <v>-6279.6432500000083</v>
      </c>
      <c r="F59" s="102" t="s">
        <v>488</v>
      </c>
      <c r="G59" s="20"/>
      <c r="I59" s="17"/>
      <c r="N59" s="114"/>
    </row>
    <row r="60" spans="1:14" ht="47.25" x14ac:dyDescent="0.25">
      <c r="A60" s="254" t="s">
        <v>110</v>
      </c>
      <c r="B60" s="270" t="s">
        <v>111</v>
      </c>
      <c r="C60" s="254" t="s">
        <v>23</v>
      </c>
      <c r="D60" s="8">
        <v>-21991.16</v>
      </c>
      <c r="E60" s="19">
        <v>-56835.49</v>
      </c>
      <c r="F60" s="102" t="s">
        <v>489</v>
      </c>
      <c r="G60" s="20"/>
      <c r="I60" s="17"/>
      <c r="N60" s="114"/>
    </row>
    <row r="61" spans="1:14" ht="31.5" x14ac:dyDescent="0.25">
      <c r="A61" s="254" t="s">
        <v>112</v>
      </c>
      <c r="B61" s="270" t="s">
        <v>464</v>
      </c>
      <c r="C61" s="254" t="s">
        <v>23</v>
      </c>
      <c r="D61" s="271" t="s">
        <v>370</v>
      </c>
      <c r="E61" s="19">
        <v>439195</v>
      </c>
      <c r="F61" s="246" t="s">
        <v>404</v>
      </c>
      <c r="G61" s="20"/>
      <c r="H61" s="17"/>
      <c r="I61" s="17"/>
      <c r="N61" s="114"/>
    </row>
    <row r="62" spans="1:14" ht="31.5" x14ac:dyDescent="0.25">
      <c r="A62" s="254" t="s">
        <v>115</v>
      </c>
      <c r="B62" s="270" t="s">
        <v>116</v>
      </c>
      <c r="C62" s="254" t="s">
        <v>23</v>
      </c>
      <c r="D62" s="8">
        <v>1533434.76</v>
      </c>
      <c r="E62" s="19">
        <v>1314077.1100000001</v>
      </c>
      <c r="F62" s="355" t="s">
        <v>369</v>
      </c>
      <c r="G62" s="20"/>
      <c r="H62" s="17"/>
      <c r="I62" s="17"/>
      <c r="N62" s="114"/>
    </row>
    <row r="63" spans="1:14" ht="31.5" x14ac:dyDescent="0.25">
      <c r="A63" s="254" t="s">
        <v>24</v>
      </c>
      <c r="B63" s="270" t="s">
        <v>117</v>
      </c>
      <c r="C63" s="254" t="s">
        <v>118</v>
      </c>
      <c r="D63" s="8">
        <v>689.62</v>
      </c>
      <c r="E63" s="19">
        <v>582.82332568360994</v>
      </c>
      <c r="F63" s="356"/>
      <c r="G63" s="20"/>
      <c r="I63" s="17"/>
      <c r="N63" s="114"/>
    </row>
    <row r="64" spans="1:14" ht="63" x14ac:dyDescent="0.25">
      <c r="A64" s="254" t="s">
        <v>76</v>
      </c>
      <c r="B64" s="270" t="s">
        <v>119</v>
      </c>
      <c r="C64" s="253" t="s">
        <v>120</v>
      </c>
      <c r="D64" s="8">
        <f>D62/D63</f>
        <v>2223.5938052840693</v>
      </c>
      <c r="E64" s="8">
        <f>E62/E63</f>
        <v>2254.674876745336</v>
      </c>
      <c r="F64" s="25"/>
      <c r="G64" s="20"/>
      <c r="I64" s="17"/>
      <c r="N64" s="114"/>
    </row>
    <row r="65" spans="1:14" ht="63" x14ac:dyDescent="0.25">
      <c r="A65" s="254" t="s">
        <v>121</v>
      </c>
      <c r="B65" s="270" t="s">
        <v>122</v>
      </c>
      <c r="C65" s="254" t="s">
        <v>20</v>
      </c>
      <c r="D65" s="271" t="s">
        <v>20</v>
      </c>
      <c r="E65" s="254" t="s">
        <v>20</v>
      </c>
      <c r="F65" s="253" t="s">
        <v>20</v>
      </c>
      <c r="G65" s="20"/>
      <c r="I65" s="17"/>
      <c r="N65" s="114"/>
    </row>
    <row r="66" spans="1:14" ht="15.75" x14ac:dyDescent="0.25">
      <c r="A66" s="254" t="s">
        <v>21</v>
      </c>
      <c r="B66" s="270" t="s">
        <v>123</v>
      </c>
      <c r="C66" s="254" t="s">
        <v>124</v>
      </c>
      <c r="D66" s="271" t="s">
        <v>370</v>
      </c>
      <c r="E66" s="19">
        <v>239077</v>
      </c>
      <c r="F66" s="25"/>
      <c r="G66" s="20"/>
      <c r="I66" s="17"/>
      <c r="N66" s="114"/>
    </row>
    <row r="67" spans="1:14" ht="15.75" x14ac:dyDescent="0.25">
      <c r="A67" s="254" t="s">
        <v>125</v>
      </c>
      <c r="B67" s="270" t="s">
        <v>126</v>
      </c>
      <c r="C67" s="254" t="s">
        <v>127</v>
      </c>
      <c r="D67" s="271" t="s">
        <v>20</v>
      </c>
      <c r="E67" s="19">
        <f>+E68+E69+E70+E71</f>
        <v>3574.3</v>
      </c>
      <c r="F67" s="25"/>
      <c r="G67" s="20"/>
      <c r="I67" s="17"/>
      <c r="N67" s="114"/>
    </row>
    <row r="68" spans="1:14" ht="15.75" x14ac:dyDescent="0.25">
      <c r="A68" s="254" t="s">
        <v>128</v>
      </c>
      <c r="B68" s="270" t="s">
        <v>129</v>
      </c>
      <c r="C68" s="254" t="s">
        <v>127</v>
      </c>
      <c r="D68" s="271" t="s">
        <v>20</v>
      </c>
      <c r="E68" s="19">
        <v>1872</v>
      </c>
      <c r="F68" s="253"/>
      <c r="G68" s="20"/>
      <c r="I68" s="17"/>
      <c r="N68" s="114"/>
    </row>
    <row r="69" spans="1:14" ht="15.75" x14ac:dyDescent="0.25">
      <c r="A69" s="254" t="s">
        <v>130</v>
      </c>
      <c r="B69" s="270" t="s">
        <v>131</v>
      </c>
      <c r="C69" s="254" t="s">
        <v>127</v>
      </c>
      <c r="D69" s="271" t="s">
        <v>20</v>
      </c>
      <c r="E69" s="19">
        <v>619</v>
      </c>
      <c r="F69" s="253"/>
      <c r="G69" s="20"/>
      <c r="H69" s="17"/>
      <c r="I69" s="17"/>
      <c r="N69" s="114"/>
    </row>
    <row r="70" spans="1:14" ht="15.75" x14ac:dyDescent="0.25">
      <c r="A70" s="254" t="s">
        <v>132</v>
      </c>
      <c r="B70" s="270" t="s">
        <v>133</v>
      </c>
      <c r="C70" s="254" t="s">
        <v>127</v>
      </c>
      <c r="D70" s="271" t="s">
        <v>20</v>
      </c>
      <c r="E70" s="19">
        <v>1083.3</v>
      </c>
      <c r="F70" s="253"/>
      <c r="G70" s="20"/>
      <c r="H70" s="117"/>
      <c r="I70" s="17"/>
      <c r="N70" s="114"/>
    </row>
    <row r="71" spans="1:14" ht="15.75" x14ac:dyDescent="0.25">
      <c r="A71" s="254" t="s">
        <v>134</v>
      </c>
      <c r="B71" s="270" t="s">
        <v>135</v>
      </c>
      <c r="C71" s="254" t="s">
        <v>127</v>
      </c>
      <c r="D71" s="271" t="s">
        <v>20</v>
      </c>
      <c r="E71" s="19"/>
      <c r="F71" s="253"/>
      <c r="G71" s="20"/>
      <c r="I71" s="17"/>
      <c r="J71" s="119"/>
      <c r="K71" s="13"/>
      <c r="N71" s="114"/>
    </row>
    <row r="72" spans="1:14" ht="31.5" x14ac:dyDescent="0.25">
      <c r="A72" s="254" t="s">
        <v>136</v>
      </c>
      <c r="B72" s="270" t="s">
        <v>137</v>
      </c>
      <c r="C72" s="254" t="s">
        <v>138</v>
      </c>
      <c r="D72" s="360">
        <v>193525.82</v>
      </c>
      <c r="E72" s="19">
        <f>+E73+E74+E75+E76</f>
        <v>133617.98369999998</v>
      </c>
      <c r="F72" s="357" t="s">
        <v>481</v>
      </c>
      <c r="G72" s="20"/>
      <c r="I72" s="17"/>
      <c r="K72" s="13"/>
      <c r="N72" s="114"/>
    </row>
    <row r="73" spans="1:14" ht="15.75" x14ac:dyDescent="0.25">
      <c r="A73" s="254" t="s">
        <v>139</v>
      </c>
      <c r="B73" s="270" t="s">
        <v>129</v>
      </c>
      <c r="C73" s="254" t="s">
        <v>138</v>
      </c>
      <c r="D73" s="361"/>
      <c r="E73" s="19">
        <v>21163.100991851832</v>
      </c>
      <c r="F73" s="359"/>
      <c r="G73" s="20"/>
      <c r="H73" s="17"/>
      <c r="I73" s="17"/>
      <c r="J73" s="17"/>
      <c r="N73" s="114"/>
    </row>
    <row r="74" spans="1:14" ht="15.75" x14ac:dyDescent="0.25">
      <c r="A74" s="254" t="s">
        <v>140</v>
      </c>
      <c r="B74" s="270" t="s">
        <v>131</v>
      </c>
      <c r="C74" s="254" t="s">
        <v>138</v>
      </c>
      <c r="D74" s="361"/>
      <c r="E74" s="19">
        <v>6326.1480406726578</v>
      </c>
      <c r="F74" s="359"/>
      <c r="G74" s="20"/>
      <c r="I74" s="17"/>
      <c r="N74" s="114"/>
    </row>
    <row r="75" spans="1:14" ht="15.75" x14ac:dyDescent="0.25">
      <c r="A75" s="254" t="s">
        <v>141</v>
      </c>
      <c r="B75" s="270" t="s">
        <v>133</v>
      </c>
      <c r="C75" s="254" t="s">
        <v>138</v>
      </c>
      <c r="D75" s="361"/>
      <c r="E75" s="19">
        <v>30515.807935012839</v>
      </c>
      <c r="F75" s="359"/>
      <c r="G75" s="20"/>
      <c r="I75" s="17"/>
      <c r="N75" s="114"/>
    </row>
    <row r="76" spans="1:14" ht="15.75" x14ac:dyDescent="0.25">
      <c r="A76" s="254" t="s">
        <v>142</v>
      </c>
      <c r="B76" s="270" t="s">
        <v>135</v>
      </c>
      <c r="C76" s="254" t="s">
        <v>138</v>
      </c>
      <c r="D76" s="361"/>
      <c r="E76" s="19">
        <v>75612.926732462642</v>
      </c>
      <c r="F76" s="359"/>
      <c r="G76" s="20"/>
      <c r="I76" s="17"/>
      <c r="N76" s="114"/>
    </row>
    <row r="77" spans="1:14" ht="15.75" x14ac:dyDescent="0.25">
      <c r="A77" s="254" t="s">
        <v>143</v>
      </c>
      <c r="B77" s="270" t="s">
        <v>144</v>
      </c>
      <c r="C77" s="254" t="s">
        <v>138</v>
      </c>
      <c r="D77" s="361"/>
      <c r="E77" s="19">
        <f>+E78+E79+E80+E81</f>
        <v>60498.1</v>
      </c>
      <c r="F77" s="359"/>
      <c r="G77" s="20"/>
      <c r="H77" s="17"/>
      <c r="I77" s="17"/>
      <c r="N77" s="114"/>
    </row>
    <row r="78" spans="1:14" ht="15.75" x14ac:dyDescent="0.25">
      <c r="A78" s="254" t="s">
        <v>145</v>
      </c>
      <c r="B78" s="270" t="s">
        <v>129</v>
      </c>
      <c r="C78" s="254" t="s">
        <v>138</v>
      </c>
      <c r="D78" s="361"/>
      <c r="E78" s="19">
        <v>11767.5</v>
      </c>
      <c r="F78" s="359"/>
      <c r="G78" s="20"/>
      <c r="I78" s="17"/>
    </row>
    <row r="79" spans="1:14" ht="15.75" x14ac:dyDescent="0.25">
      <c r="A79" s="254" t="s">
        <v>146</v>
      </c>
      <c r="B79" s="270" t="s">
        <v>131</v>
      </c>
      <c r="C79" s="254" t="s">
        <v>138</v>
      </c>
      <c r="D79" s="361"/>
      <c r="E79" s="19">
        <v>12607.199999999999</v>
      </c>
      <c r="F79" s="359"/>
      <c r="G79" s="20"/>
      <c r="I79" s="17"/>
    </row>
    <row r="80" spans="1:14" ht="15.75" x14ac:dyDescent="0.25">
      <c r="A80" s="254" t="s">
        <v>147</v>
      </c>
      <c r="B80" s="270" t="s">
        <v>133</v>
      </c>
      <c r="C80" s="254" t="s">
        <v>138</v>
      </c>
      <c r="D80" s="361"/>
      <c r="E80" s="19">
        <v>36123.4</v>
      </c>
      <c r="F80" s="359"/>
      <c r="G80" s="20"/>
      <c r="H80" s="17"/>
      <c r="I80" s="17"/>
    </row>
    <row r="81" spans="1:14" ht="15.75" x14ac:dyDescent="0.25">
      <c r="A81" s="254" t="s">
        <v>148</v>
      </c>
      <c r="B81" s="270" t="s">
        <v>135</v>
      </c>
      <c r="C81" s="254" t="s">
        <v>138</v>
      </c>
      <c r="D81" s="362"/>
      <c r="E81" s="19"/>
      <c r="F81" s="358"/>
      <c r="G81" s="20"/>
      <c r="I81" s="17"/>
    </row>
    <row r="82" spans="1:14" ht="15.75" x14ac:dyDescent="0.25">
      <c r="A82" s="254" t="s">
        <v>149</v>
      </c>
      <c r="B82" s="270" t="s">
        <v>150</v>
      </c>
      <c r="C82" s="254" t="s">
        <v>151</v>
      </c>
      <c r="D82" s="271" t="s">
        <v>20</v>
      </c>
      <c r="E82" s="19">
        <f>SUM(E83:E86)</f>
        <v>35534.666000000005</v>
      </c>
      <c r="F82" s="25"/>
      <c r="G82" s="20"/>
      <c r="I82" s="17"/>
    </row>
    <row r="83" spans="1:14" ht="15.75" x14ac:dyDescent="0.25">
      <c r="A83" s="254" t="s">
        <v>152</v>
      </c>
      <c r="B83" s="270" t="s">
        <v>129</v>
      </c>
      <c r="C83" s="254" t="s">
        <v>151</v>
      </c>
      <c r="D83" s="271" t="s">
        <v>20</v>
      </c>
      <c r="E83" s="19">
        <v>3520.9260000000004</v>
      </c>
      <c r="F83" s="253"/>
      <c r="G83" s="20"/>
      <c r="I83" s="17"/>
    </row>
    <row r="84" spans="1:14" ht="15.75" x14ac:dyDescent="0.25">
      <c r="A84" s="254" t="s">
        <v>153</v>
      </c>
      <c r="B84" s="270" t="s">
        <v>131</v>
      </c>
      <c r="C84" s="254" t="s">
        <v>151</v>
      </c>
      <c r="D84" s="271" t="s">
        <v>20</v>
      </c>
      <c r="E84" s="19">
        <v>2993.364</v>
      </c>
      <c r="F84" s="253"/>
      <c r="G84" s="20"/>
      <c r="I84" s="17"/>
    </row>
    <row r="85" spans="1:14" ht="15.75" x14ac:dyDescent="0.25">
      <c r="A85" s="254" t="s">
        <v>154</v>
      </c>
      <c r="B85" s="270" t="s">
        <v>133</v>
      </c>
      <c r="C85" s="254" t="s">
        <v>151</v>
      </c>
      <c r="D85" s="271" t="s">
        <v>20</v>
      </c>
      <c r="E85" s="19">
        <v>16780.400000000001</v>
      </c>
      <c r="F85" s="253"/>
      <c r="G85" s="20"/>
      <c r="H85" s="120"/>
      <c r="I85" s="17"/>
      <c r="J85" s="120"/>
      <c r="K85" s="120"/>
    </row>
    <row r="86" spans="1:14" ht="15.75" x14ac:dyDescent="0.25">
      <c r="A86" s="254" t="s">
        <v>155</v>
      </c>
      <c r="B86" s="270" t="s">
        <v>135</v>
      </c>
      <c r="C86" s="254" t="s">
        <v>151</v>
      </c>
      <c r="D86" s="271" t="s">
        <v>20</v>
      </c>
      <c r="E86" s="19">
        <v>12239.976000000001</v>
      </c>
      <c r="F86" s="253"/>
      <c r="G86" s="20"/>
      <c r="H86" s="121"/>
      <c r="I86" s="17"/>
      <c r="J86" s="122"/>
      <c r="K86" s="122"/>
      <c r="N86" s="116"/>
    </row>
    <row r="87" spans="1:14" ht="15.75" x14ac:dyDescent="0.25">
      <c r="A87" s="254" t="s">
        <v>156</v>
      </c>
      <c r="B87" s="270" t="s">
        <v>157</v>
      </c>
      <c r="C87" s="254" t="s">
        <v>158</v>
      </c>
      <c r="D87" s="271" t="s">
        <v>20</v>
      </c>
      <c r="E87" s="26">
        <v>4.41E-2</v>
      </c>
      <c r="F87" s="25"/>
      <c r="G87" s="20"/>
      <c r="H87" s="121"/>
      <c r="I87" s="17"/>
      <c r="J87" s="122"/>
      <c r="K87" s="122"/>
      <c r="N87" s="116"/>
    </row>
    <row r="88" spans="1:14" ht="31.5" x14ac:dyDescent="0.25">
      <c r="A88" s="254" t="s">
        <v>159</v>
      </c>
      <c r="B88" s="270" t="s">
        <v>160</v>
      </c>
      <c r="C88" s="254" t="s">
        <v>23</v>
      </c>
      <c r="D88" s="271" t="s">
        <v>370</v>
      </c>
      <c r="E88" s="19">
        <v>288276</v>
      </c>
      <c r="F88" s="25"/>
      <c r="G88" s="20"/>
      <c r="H88" s="121"/>
      <c r="I88" s="17"/>
      <c r="J88" s="122"/>
      <c r="K88" s="122"/>
      <c r="N88" s="116"/>
    </row>
    <row r="89" spans="1:14" ht="31.5" x14ac:dyDescent="0.25">
      <c r="A89" s="254" t="s">
        <v>161</v>
      </c>
      <c r="B89" s="270" t="s">
        <v>162</v>
      </c>
      <c r="C89" s="254" t="s">
        <v>23</v>
      </c>
      <c r="D89" s="271" t="s">
        <v>370</v>
      </c>
      <c r="E89" s="19">
        <v>0</v>
      </c>
      <c r="F89" s="25"/>
      <c r="G89" s="20"/>
      <c r="H89" s="121"/>
      <c r="I89" s="17"/>
      <c r="J89" s="122"/>
      <c r="K89" s="122"/>
      <c r="N89" s="17"/>
    </row>
    <row r="90" spans="1:14" ht="47.25" x14ac:dyDescent="0.25">
      <c r="A90" s="254" t="s">
        <v>163</v>
      </c>
      <c r="B90" s="270" t="s">
        <v>164</v>
      </c>
      <c r="C90" s="254" t="s">
        <v>158</v>
      </c>
      <c r="D90" s="271" t="s">
        <v>370</v>
      </c>
      <c r="E90" s="254" t="s">
        <v>20</v>
      </c>
      <c r="F90" s="253" t="s">
        <v>20</v>
      </c>
      <c r="G90" s="20"/>
      <c r="I90" s="17"/>
    </row>
    <row r="91" spans="1:14" x14ac:dyDescent="0.25">
      <c r="A91"/>
      <c r="B91"/>
      <c r="C91"/>
      <c r="D91"/>
      <c r="E91"/>
      <c r="F91"/>
      <c r="G91" s="20"/>
      <c r="I91" s="17"/>
    </row>
    <row r="92" spans="1:14" x14ac:dyDescent="0.25">
      <c r="A92" s="11"/>
      <c r="B92" s="123"/>
      <c r="C92" s="124"/>
      <c r="D92" s="12"/>
      <c r="E92" s="12"/>
      <c r="F92" s="125"/>
      <c r="G92" s="18"/>
      <c r="H92" s="17"/>
    </row>
    <row r="93" spans="1:14" ht="15.75" x14ac:dyDescent="0.25">
      <c r="A93" s="14"/>
      <c r="B93" s="105" t="s">
        <v>166</v>
      </c>
      <c r="C93" s="105"/>
      <c r="D93" s="126"/>
      <c r="E93" s="126"/>
      <c r="F93" s="105"/>
      <c r="H93" s="17"/>
    </row>
    <row r="94" spans="1:14" ht="82.5" customHeight="1" x14ac:dyDescent="0.25">
      <c r="A94" s="354" t="s">
        <v>167</v>
      </c>
      <c r="B94" s="354"/>
      <c r="C94" s="354"/>
      <c r="D94" s="354"/>
      <c r="E94" s="354"/>
      <c r="F94" s="354"/>
    </row>
    <row r="95" spans="1:14" ht="33" customHeight="1" x14ac:dyDescent="0.25">
      <c r="A95" s="354" t="s">
        <v>168</v>
      </c>
      <c r="B95" s="354"/>
      <c r="C95" s="354"/>
      <c r="D95" s="354"/>
      <c r="E95" s="354"/>
      <c r="F95" s="354"/>
    </row>
    <row r="96" spans="1:14" ht="40.5" customHeight="1" x14ac:dyDescent="0.25">
      <c r="A96" s="354" t="s">
        <v>169</v>
      </c>
      <c r="B96" s="354"/>
      <c r="C96" s="354"/>
      <c r="D96" s="354"/>
      <c r="E96" s="354"/>
      <c r="F96" s="354"/>
    </row>
    <row r="97" spans="1:6" ht="43.5" customHeight="1" x14ac:dyDescent="0.25">
      <c r="A97" s="354" t="s">
        <v>170</v>
      </c>
      <c r="B97" s="354"/>
      <c r="C97" s="354"/>
      <c r="D97" s="354"/>
      <c r="E97" s="354"/>
      <c r="F97" s="354"/>
    </row>
    <row r="98" spans="1:6" ht="42.75" customHeight="1" x14ac:dyDescent="0.25">
      <c r="A98" s="354" t="s">
        <v>171</v>
      </c>
      <c r="B98" s="354"/>
      <c r="C98" s="354"/>
      <c r="D98" s="354"/>
      <c r="E98" s="354"/>
      <c r="F98" s="354"/>
    </row>
    <row r="99" spans="1:6" ht="30" customHeight="1" x14ac:dyDescent="0.25">
      <c r="A99" s="354" t="s">
        <v>465</v>
      </c>
      <c r="B99" s="354"/>
      <c r="C99" s="354"/>
      <c r="D99" s="354"/>
      <c r="E99" s="354"/>
      <c r="F99" s="354"/>
    </row>
    <row r="100" spans="1:6" x14ac:dyDescent="0.25">
      <c r="D100" s="110"/>
    </row>
    <row r="101" spans="1:6" x14ac:dyDescent="0.25">
      <c r="D101" s="110"/>
    </row>
  </sheetData>
  <mergeCells count="21">
    <mergeCell ref="A99:F99"/>
    <mergeCell ref="F62:F63"/>
    <mergeCell ref="F24:F25"/>
    <mergeCell ref="F26:F27"/>
    <mergeCell ref="F72:F81"/>
    <mergeCell ref="F28:F29"/>
    <mergeCell ref="A97:F97"/>
    <mergeCell ref="A98:F98"/>
    <mergeCell ref="A94:F94"/>
    <mergeCell ref="A95:F95"/>
    <mergeCell ref="A96:F96"/>
    <mergeCell ref="D72:D81"/>
    <mergeCell ref="A7:F7"/>
    <mergeCell ref="A8:F8"/>
    <mergeCell ref="A9:F9"/>
    <mergeCell ref="A10:F10"/>
    <mergeCell ref="A18:A19"/>
    <mergeCell ref="B18:B19"/>
    <mergeCell ref="C18:C19"/>
    <mergeCell ref="D18:E18"/>
    <mergeCell ref="F18:F19"/>
  </mergeCells>
  <pageMargins left="0.7" right="0.7" top="0.75" bottom="0.75" header="0.3" footer="0.3"/>
  <pageSetup paperSize="9" scale="4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АЭ</vt:lpstr>
      <vt:lpstr>БЭ</vt:lpstr>
      <vt:lpstr>ГАЭС</vt:lpstr>
      <vt:lpstr>КЭ</vt:lpstr>
      <vt:lpstr>КузЭ</vt:lpstr>
      <vt:lpstr>ОЭ</vt:lpstr>
      <vt:lpstr>ХЭ</vt:lpstr>
      <vt:lpstr>ЧЭ</vt:lpstr>
      <vt:lpstr>Лист1</vt:lpstr>
      <vt:lpstr>ЧЭ!Область_печати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2019-04-01T01:29:41Z</dcterms:modified>
</cp:coreProperties>
</file>